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Департамент МТС\Запасы ТМЦ доч. обществ\22_НВЛ на сайт 2026\на 01.01.26\"/>
    </mc:Choice>
  </mc:AlternateContent>
  <bookViews>
    <workbookView xWindow="-120" yWindow="-120" windowWidth="38640" windowHeight="21240" tabRatio="357" firstSheet="4" activeTab="4"/>
  </bookViews>
  <sheets>
    <sheet name="10" sheetId="1" state="hidden" r:id="rId1"/>
    <sheet name="свод" sheetId="2" state="hidden" r:id="rId2"/>
    <sheet name="свод НВЛ" sheetId="12" state="hidden" r:id="rId3"/>
    <sheet name="сводная НВЛ" sheetId="13" state="hidden" r:id="rId4"/>
    <sheet name="НВЛ на 01.01.26" sheetId="5" r:id="rId5"/>
    <sheet name="НЛ на 01.01.26" sheetId="6" r:id="rId6"/>
    <sheet name="Лист8" sheetId="15" state="hidden" r:id="rId7"/>
    <sheet name="Лист2" sheetId="3" state="hidden" r:id="rId8"/>
    <sheet name="Лист3" sheetId="4" state="hidden" r:id="rId9"/>
    <sheet name="Таблица 3 Динамика" sheetId="7" state="hidden" r:id="rId10"/>
    <sheet name="Лист4" sheetId="8" state="hidden" r:id="rId11"/>
    <sheet name="Лист5" sheetId="9" state="hidden" r:id="rId12"/>
    <sheet name="Лист7" sheetId="11" state="hidden" r:id="rId13"/>
    <sheet name="Лист6" sheetId="10" state="hidden" r:id="rId14"/>
    <sheet name="Лист1" sheetId="14" state="hidden" r:id="rId15"/>
  </sheets>
  <definedNames>
    <definedName name="_xlnm._FilterDatabase" localSheetId="0" hidden="1">'10'!$A$8:$AA$837</definedName>
    <definedName name="_xlnm._FilterDatabase" localSheetId="13" hidden="1">Лист6!$A$1:$K$309</definedName>
    <definedName name="_xlnm._FilterDatabase" localSheetId="12" hidden="1">Лист7!$A$4:$E$314</definedName>
    <definedName name="_xlnm._FilterDatabase" localSheetId="6" hidden="1">Лист8!$A$1:$B$1488</definedName>
    <definedName name="_xlnm._FilterDatabase" localSheetId="4" hidden="1">'НВЛ на 01.01.26'!$A$6:$WJO$340</definedName>
    <definedName name="_xlnm._FilterDatabase" localSheetId="5" hidden="1">'НЛ на 01.01.26'!$A$16:$WVY$16</definedName>
    <definedName name="_xlnm._FilterDatabase" localSheetId="9" hidden="1">'Таблица 3 Динамика'!$A$3:$I$522</definedName>
    <definedName name="_xlnm.Print_Titles" localSheetId="4">'НВЛ на 01.01.26'!$6:$6</definedName>
    <definedName name="_xlnm.Print_Titles" localSheetId="3">'сводная НВЛ'!$3:$3</definedName>
    <definedName name="_xlnm.Print_Area" localSheetId="5">'НЛ на 01.01.26'!$A$1:$Q$20</definedName>
  </definedNames>
  <calcPr calcId="162913"/>
  <pivotCaches>
    <pivotCache cacheId="0" r:id="rId16"/>
    <pivotCache cacheId="1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40" i="5" l="1"/>
  <c r="I339" i="5"/>
  <c r="I338" i="5"/>
  <c r="I337" i="5"/>
  <c r="I336" i="5"/>
  <c r="I335" i="5"/>
  <c r="I334" i="5"/>
  <c r="I333" i="5"/>
  <c r="I332" i="5"/>
  <c r="I331" i="5"/>
  <c r="I330" i="5"/>
  <c r="I329" i="5"/>
  <c r="I328" i="5"/>
  <c r="I327" i="5"/>
  <c r="I326" i="5"/>
  <c r="I325" i="5"/>
  <c r="I324" i="5"/>
  <c r="I323" i="5"/>
  <c r="I322" i="5"/>
  <c r="I321" i="5"/>
  <c r="I320" i="5"/>
  <c r="I319" i="5"/>
  <c r="I318" i="5"/>
  <c r="I317" i="5"/>
  <c r="I316" i="5"/>
  <c r="I315" i="5"/>
  <c r="I314" i="5"/>
  <c r="I313" i="5"/>
  <c r="I312" i="5"/>
  <c r="I311" i="5"/>
  <c r="I310" i="5"/>
  <c r="I309" i="5"/>
  <c r="I308" i="5"/>
  <c r="I307" i="5"/>
  <c r="I306" i="5"/>
  <c r="I305" i="5"/>
  <c r="I304" i="5"/>
  <c r="I303" i="5"/>
  <c r="I302" i="5"/>
  <c r="I301" i="5"/>
  <c r="I300" i="5"/>
  <c r="I299" i="5"/>
  <c r="I298" i="5"/>
  <c r="I297" i="5"/>
  <c r="I296" i="5"/>
  <c r="I295" i="5"/>
  <c r="I294" i="5"/>
  <c r="I293" i="5"/>
  <c r="I292" i="5"/>
  <c r="I291" i="5"/>
  <c r="I290" i="5"/>
  <c r="I289" i="5"/>
  <c r="I288" i="5"/>
  <c r="I287" i="5"/>
  <c r="I286" i="5"/>
  <c r="I285" i="5"/>
  <c r="I284" i="5"/>
  <c r="I283" i="5"/>
  <c r="I282" i="5"/>
  <c r="I281" i="5"/>
  <c r="I280" i="5"/>
  <c r="I279" i="5"/>
  <c r="I278" i="5"/>
  <c r="I277" i="5"/>
  <c r="I276" i="5"/>
  <c r="I275" i="5"/>
  <c r="I274" i="5"/>
  <c r="I273" i="5"/>
  <c r="I272" i="5"/>
  <c r="I271" i="5"/>
  <c r="I270" i="5"/>
  <c r="I269" i="5"/>
  <c r="I268" i="5"/>
  <c r="I267" i="5"/>
  <c r="I266" i="5"/>
  <c r="I265" i="5"/>
  <c r="I264" i="5"/>
  <c r="I263" i="5"/>
  <c r="I262" i="5"/>
  <c r="I261" i="5"/>
  <c r="I260" i="5"/>
  <c r="I259" i="5"/>
  <c r="I258" i="5"/>
  <c r="I257" i="5"/>
  <c r="I256" i="5"/>
  <c r="I255" i="5"/>
  <c r="I254" i="5"/>
  <c r="I253" i="5"/>
  <c r="I252" i="5"/>
  <c r="I251" i="5"/>
  <c r="I250" i="5"/>
  <c r="I249" i="5"/>
  <c r="I248" i="5"/>
  <c r="I247" i="5"/>
  <c r="I246" i="5"/>
  <c r="I245" i="5"/>
  <c r="I244" i="5"/>
  <c r="I243" i="5"/>
  <c r="I242" i="5"/>
  <c r="I241" i="5"/>
  <c r="I240" i="5"/>
  <c r="I239" i="5"/>
  <c r="I238" i="5"/>
  <c r="I237" i="5"/>
  <c r="I236" i="5"/>
  <c r="I235" i="5"/>
  <c r="I234" i="5"/>
  <c r="I233" i="5"/>
  <c r="I232" i="5"/>
  <c r="I231" i="5"/>
  <c r="I230" i="5"/>
  <c r="I229" i="5"/>
  <c r="I228" i="5"/>
  <c r="I227" i="5"/>
  <c r="I226" i="5"/>
  <c r="I225" i="5"/>
  <c r="I224" i="5"/>
  <c r="I223" i="5"/>
  <c r="I222" i="5"/>
  <c r="I221" i="5"/>
  <c r="I220" i="5"/>
  <c r="I219" i="5"/>
  <c r="I218" i="5"/>
  <c r="I217" i="5"/>
  <c r="I216" i="5"/>
  <c r="I215" i="5"/>
  <c r="I214" i="5"/>
  <c r="I213" i="5"/>
  <c r="I212" i="5"/>
  <c r="I211" i="5"/>
  <c r="I210" i="5"/>
  <c r="I209" i="5"/>
  <c r="I208" i="5"/>
  <c r="I207" i="5"/>
  <c r="I206" i="5"/>
  <c r="I205" i="5"/>
  <c r="I204" i="5"/>
  <c r="I203" i="5"/>
  <c r="I202" i="5"/>
  <c r="I201" i="5"/>
  <c r="I200" i="5"/>
  <c r="I199" i="5"/>
  <c r="I198" i="5"/>
  <c r="I197" i="5"/>
  <c r="I196" i="5"/>
  <c r="I195" i="5"/>
  <c r="I194" i="5"/>
  <c r="I193" i="5"/>
  <c r="I192" i="5"/>
  <c r="I191" i="5"/>
  <c r="I190" i="5"/>
  <c r="I189" i="5"/>
  <c r="I188" i="5"/>
  <c r="I187" i="5"/>
  <c r="I186" i="5"/>
  <c r="I185" i="5"/>
  <c r="I184" i="5"/>
  <c r="I183" i="5"/>
  <c r="I182" i="5"/>
  <c r="I181" i="5"/>
  <c r="I180" i="5"/>
  <c r="I179" i="5"/>
  <c r="I178" i="5"/>
  <c r="I177" i="5"/>
  <c r="I176" i="5"/>
  <c r="I175" i="5"/>
  <c r="I174" i="5"/>
  <c r="I173" i="5"/>
  <c r="I172" i="5"/>
  <c r="I171" i="5"/>
  <c r="I170" i="5"/>
  <c r="I169" i="5"/>
  <c r="I168" i="5"/>
  <c r="I167" i="5"/>
  <c r="I166" i="5"/>
  <c r="I165" i="5"/>
  <c r="I164" i="5"/>
  <c r="I163" i="5"/>
  <c r="I162" i="5"/>
  <c r="I161" i="5"/>
  <c r="I160" i="5"/>
  <c r="I159" i="5"/>
  <c r="I158" i="5"/>
  <c r="I157" i="5"/>
  <c r="I156" i="5"/>
  <c r="I155" i="5"/>
  <c r="I154" i="5"/>
  <c r="I153" i="5"/>
  <c r="I152" i="5"/>
  <c r="I151" i="5"/>
  <c r="I150" i="5"/>
  <c r="I149" i="5"/>
  <c r="I148" i="5"/>
  <c r="I147" i="5"/>
  <c r="I146" i="5"/>
  <c r="I145" i="5"/>
  <c r="I144" i="5"/>
  <c r="I143" i="5"/>
  <c r="I142" i="5"/>
  <c r="I141" i="5"/>
  <c r="I140" i="5"/>
  <c r="I139" i="5"/>
  <c r="I138" i="5"/>
  <c r="I137" i="5"/>
  <c r="I136" i="5"/>
  <c r="I135" i="5"/>
  <c r="I134" i="5"/>
  <c r="I133" i="5"/>
  <c r="I132" i="5"/>
  <c r="I131" i="5"/>
  <c r="I130" i="5"/>
  <c r="I129" i="5"/>
  <c r="I128" i="5"/>
  <c r="I127" i="5"/>
  <c r="I126" i="5"/>
  <c r="I125" i="5"/>
  <c r="I124" i="5"/>
  <c r="I123" i="5"/>
  <c r="I122" i="5"/>
  <c r="I121" i="5"/>
  <c r="I120" i="5"/>
  <c r="I119" i="5"/>
  <c r="I118" i="5"/>
  <c r="I117" i="5"/>
  <c r="I116" i="5"/>
  <c r="I115" i="5"/>
  <c r="I114" i="5"/>
  <c r="I113" i="5"/>
  <c r="I112" i="5"/>
  <c r="I111" i="5"/>
  <c r="I110" i="5"/>
  <c r="I109" i="5"/>
  <c r="I108" i="5"/>
  <c r="I107" i="5"/>
  <c r="I106" i="5"/>
  <c r="I105" i="5"/>
  <c r="I104" i="5"/>
  <c r="I103" i="5"/>
  <c r="I102" i="5"/>
  <c r="I101" i="5"/>
  <c r="I100" i="5"/>
  <c r="I99" i="5"/>
  <c r="I98" i="5"/>
  <c r="I97" i="5"/>
  <c r="I96" i="5"/>
  <c r="I95" i="5"/>
  <c r="I94" i="5"/>
  <c r="I93" i="5"/>
  <c r="I92" i="5"/>
  <c r="I91" i="5"/>
  <c r="I90" i="5"/>
  <c r="I89" i="5"/>
  <c r="I88" i="5"/>
  <c r="I87" i="5"/>
  <c r="I86" i="5"/>
  <c r="I85" i="5"/>
  <c r="I84" i="5"/>
  <c r="I83" i="5"/>
  <c r="I82" i="5"/>
  <c r="I81" i="5"/>
  <c r="I80" i="5"/>
  <c r="I79" i="5"/>
  <c r="I78" i="5"/>
  <c r="I77" i="5"/>
  <c r="I76" i="5"/>
  <c r="I75" i="5"/>
  <c r="I74" i="5"/>
  <c r="I73" i="5"/>
  <c r="I72" i="5"/>
  <c r="I71" i="5"/>
  <c r="I70" i="5"/>
  <c r="I69" i="5"/>
  <c r="I68" i="5"/>
  <c r="I67" i="5"/>
  <c r="I66" i="5"/>
  <c r="I65" i="5"/>
  <c r="I64" i="5"/>
  <c r="I63" i="5"/>
  <c r="I62" i="5"/>
  <c r="I61" i="5"/>
  <c r="I60" i="5"/>
  <c r="I59" i="5"/>
  <c r="I58" i="5"/>
  <c r="I57" i="5"/>
  <c r="I56" i="5"/>
  <c r="I55" i="5"/>
  <c r="I54" i="5"/>
  <c r="I53" i="5"/>
  <c r="I52" i="5"/>
  <c r="I51" i="5"/>
  <c r="I50" i="5"/>
  <c r="I49" i="5"/>
  <c r="I48" i="5"/>
  <c r="I47" i="5"/>
  <c r="I46" i="5"/>
  <c r="I45" i="5"/>
  <c r="I44" i="5"/>
  <c r="I43" i="5"/>
  <c r="I42" i="5"/>
  <c r="I41" i="5"/>
  <c r="I40" i="5"/>
  <c r="I39" i="5"/>
  <c r="I38" i="5"/>
  <c r="I37" i="5"/>
  <c r="I36" i="5"/>
  <c r="I35" i="5"/>
  <c r="I34" i="5"/>
  <c r="I33" i="5"/>
  <c r="I32" i="5"/>
  <c r="I31" i="5"/>
  <c r="I30" i="5"/>
  <c r="I29" i="5"/>
  <c r="I28" i="5"/>
  <c r="I27" i="5"/>
  <c r="I26" i="5"/>
  <c r="I25" i="5"/>
  <c r="I24" i="5"/>
  <c r="I23" i="5"/>
  <c r="I22" i="5"/>
  <c r="I21" i="5"/>
  <c r="I20" i="5"/>
  <c r="I19" i="5"/>
  <c r="I18" i="5"/>
  <c r="I17" i="5"/>
  <c r="I16" i="5"/>
  <c r="I15" i="5"/>
  <c r="I14" i="5"/>
  <c r="I13" i="5"/>
  <c r="I12" i="5"/>
  <c r="I11" i="5"/>
  <c r="I10" i="5"/>
  <c r="I9" i="5"/>
  <c r="I8" i="5"/>
  <c r="I7" i="5"/>
  <c r="J16" i="6" l="1"/>
  <c r="K483" i="7" l="1"/>
  <c r="J483" i="7"/>
  <c r="I483" i="7"/>
  <c r="K482" i="7"/>
  <c r="J482" i="7"/>
  <c r="I482" i="7"/>
  <c r="K481" i="7"/>
  <c r="J481" i="7"/>
  <c r="I481" i="7"/>
  <c r="K480" i="7"/>
  <c r="J480" i="7"/>
  <c r="I480" i="7"/>
  <c r="K479" i="7"/>
  <c r="J479" i="7"/>
  <c r="I479" i="7"/>
  <c r="K478" i="7"/>
  <c r="J478" i="7"/>
  <c r="I478" i="7"/>
  <c r="K477" i="7"/>
  <c r="J477" i="7"/>
  <c r="I477" i="7"/>
  <c r="K476" i="7"/>
  <c r="J476" i="7"/>
  <c r="I476" i="7"/>
  <c r="K475" i="7"/>
  <c r="J475" i="7"/>
  <c r="I475" i="7"/>
  <c r="K474" i="7"/>
  <c r="J474" i="7"/>
  <c r="I474" i="7"/>
  <c r="K472" i="7"/>
  <c r="J472" i="7"/>
  <c r="I472" i="7"/>
  <c r="K471" i="7"/>
  <c r="J471" i="7"/>
  <c r="I471" i="7"/>
  <c r="K470" i="7"/>
  <c r="J470" i="7"/>
  <c r="I470" i="7"/>
  <c r="K469" i="7"/>
  <c r="J469" i="7"/>
  <c r="I469" i="7"/>
  <c r="K468" i="7"/>
  <c r="J468" i="7"/>
  <c r="K467" i="7"/>
  <c r="J467" i="7"/>
  <c r="I467" i="7"/>
  <c r="K466" i="7"/>
  <c r="J466" i="7"/>
  <c r="K465" i="7"/>
  <c r="J465" i="7"/>
  <c r="K464" i="7"/>
  <c r="J464" i="7"/>
  <c r="I464" i="7"/>
  <c r="K463" i="7"/>
  <c r="J463" i="7"/>
  <c r="I463" i="7"/>
  <c r="K462" i="7"/>
  <c r="J462" i="7"/>
  <c r="I462" i="7"/>
  <c r="K461" i="7"/>
  <c r="J461" i="7"/>
  <c r="I461" i="7"/>
  <c r="K460" i="7"/>
  <c r="J460" i="7"/>
  <c r="I460" i="7"/>
  <c r="K459" i="7"/>
  <c r="J459" i="7"/>
  <c r="K458" i="7"/>
  <c r="J458" i="7"/>
  <c r="I458" i="7"/>
  <c r="K457" i="7"/>
  <c r="J457" i="7"/>
  <c r="I457" i="7"/>
  <c r="K456" i="7"/>
  <c r="J456" i="7"/>
  <c r="I456" i="7"/>
  <c r="K455" i="7"/>
  <c r="J455" i="7"/>
  <c r="I455" i="7"/>
  <c r="K454" i="7"/>
  <c r="J454" i="7"/>
  <c r="I454" i="7"/>
  <c r="K453" i="7"/>
  <c r="J453" i="7"/>
  <c r="I453" i="7"/>
  <c r="K452" i="7"/>
  <c r="J452" i="7"/>
  <c r="I452" i="7"/>
  <c r="H451" i="7"/>
  <c r="J430" i="7"/>
  <c r="I430" i="7"/>
  <c r="I449" i="7" s="1"/>
  <c r="L515" i="7"/>
  <c r="I515" i="7"/>
  <c r="I512" i="7" s="1"/>
  <c r="J507" i="7"/>
  <c r="J500" i="7"/>
  <c r="J487" i="7"/>
  <c r="J495" i="7" s="1"/>
  <c r="I487" i="7"/>
  <c r="I495" i="7" s="1"/>
  <c r="H523" i="7"/>
  <c r="K523" i="7"/>
  <c r="H524" i="7"/>
  <c r="I524" i="7"/>
  <c r="J524" i="7"/>
  <c r="K524" i="7"/>
  <c r="A322" i="7"/>
  <c r="A321" i="7"/>
  <c r="A320" i="7"/>
  <c r="G421" i="7"/>
  <c r="I320" i="7" s="1"/>
  <c r="K416" i="7"/>
  <c r="K414" i="7" s="1"/>
  <c r="K5" i="7" s="1"/>
  <c r="J416" i="7"/>
  <c r="J414" i="7" s="1"/>
  <c r="J5" i="7" s="1"/>
  <c r="H416" i="7"/>
  <c r="H414" i="7" s="1"/>
  <c r="I451" i="7" l="1"/>
  <c r="J451" i="7"/>
  <c r="K451" i="7"/>
  <c r="I486" i="7"/>
  <c r="J486" i="7"/>
  <c r="H5" i="7"/>
  <c r="C523" i="7" l="1"/>
  <c r="C524" i="7"/>
  <c r="D524" i="7"/>
  <c r="E524" i="7"/>
  <c r="F524" i="7"/>
  <c r="C451" i="7" l="1"/>
  <c r="C416" i="7"/>
  <c r="C414" i="7" s="1"/>
  <c r="C5" i="7" l="1"/>
  <c r="D5" i="7" s="1"/>
  <c r="E5" i="1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21" i="11"/>
  <c r="E22" i="11"/>
  <c r="E23" i="11"/>
  <c r="E24" i="11"/>
  <c r="E25" i="11"/>
  <c r="E26" i="11"/>
  <c r="E27" i="11"/>
  <c r="E28" i="11"/>
  <c r="E29" i="11"/>
  <c r="E30" i="11"/>
  <c r="E31" i="11"/>
  <c r="E32" i="11"/>
  <c r="E33" i="11"/>
  <c r="E34" i="11"/>
  <c r="E35" i="11"/>
  <c r="E36" i="11"/>
  <c r="E37" i="11"/>
  <c r="E38" i="11"/>
  <c r="E39" i="11"/>
  <c r="E40" i="11"/>
  <c r="E41" i="11"/>
  <c r="E42" i="11"/>
  <c r="E43" i="11"/>
  <c r="E44" i="11"/>
  <c r="E45" i="11"/>
  <c r="E46" i="11"/>
  <c r="E47" i="11"/>
  <c r="E48" i="11"/>
  <c r="E49" i="11"/>
  <c r="E50" i="11"/>
  <c r="E51" i="11"/>
  <c r="E52" i="11"/>
  <c r="E53" i="11"/>
  <c r="E54" i="11"/>
  <c r="E55" i="11"/>
  <c r="E56" i="11"/>
  <c r="E57" i="11"/>
  <c r="E58" i="11"/>
  <c r="E59" i="11"/>
  <c r="E60" i="11"/>
  <c r="E61" i="11"/>
  <c r="E62" i="11"/>
  <c r="E63" i="11"/>
  <c r="E64" i="11"/>
  <c r="E65" i="11"/>
  <c r="E66" i="11"/>
  <c r="E67" i="11"/>
  <c r="E68" i="11"/>
  <c r="E69" i="11"/>
  <c r="E70" i="11"/>
  <c r="E71" i="11"/>
  <c r="E72" i="11"/>
  <c r="E73" i="11"/>
  <c r="E74" i="11"/>
  <c r="E75" i="11"/>
  <c r="E76" i="11"/>
  <c r="E77" i="11"/>
  <c r="E78" i="11"/>
  <c r="E79" i="11"/>
  <c r="E80" i="11"/>
  <c r="E81" i="11"/>
  <c r="E82" i="11"/>
  <c r="E83" i="11"/>
  <c r="E84" i="11"/>
  <c r="E85" i="11"/>
  <c r="E86" i="11"/>
  <c r="E87" i="11"/>
  <c r="E88" i="11"/>
  <c r="E89" i="11"/>
  <c r="E90" i="11"/>
  <c r="E91" i="11"/>
  <c r="E92" i="11"/>
  <c r="E93" i="11"/>
  <c r="E94" i="11"/>
  <c r="E95" i="11"/>
  <c r="E96" i="11"/>
  <c r="E97" i="11"/>
  <c r="E98" i="11"/>
  <c r="E99" i="11"/>
  <c r="E100" i="11"/>
  <c r="E101" i="11"/>
  <c r="E102" i="11"/>
  <c r="E103" i="11"/>
  <c r="E104" i="11"/>
  <c r="E105" i="11"/>
  <c r="E106" i="11"/>
  <c r="E107" i="11"/>
  <c r="E108" i="11"/>
  <c r="E109" i="11"/>
  <c r="E110" i="11"/>
  <c r="E111" i="11"/>
  <c r="E112" i="11"/>
  <c r="E113" i="11"/>
  <c r="E114" i="11"/>
  <c r="E115" i="11"/>
  <c r="E116" i="11"/>
  <c r="E117" i="11"/>
  <c r="E118" i="11"/>
  <c r="E119" i="11"/>
  <c r="E120" i="11"/>
  <c r="E121" i="11"/>
  <c r="E122" i="11"/>
  <c r="E123" i="11"/>
  <c r="E124" i="11"/>
  <c r="E125" i="11"/>
  <c r="E126" i="11"/>
  <c r="E127" i="11"/>
  <c r="E128" i="11"/>
  <c r="E129" i="11"/>
  <c r="E130" i="11"/>
  <c r="E131" i="11"/>
  <c r="E132" i="11"/>
  <c r="E133" i="11"/>
  <c r="E134" i="11"/>
  <c r="E135" i="11"/>
  <c r="E136" i="11"/>
  <c r="E137" i="11"/>
  <c r="E138" i="11"/>
  <c r="E139" i="11"/>
  <c r="E140" i="11"/>
  <c r="E141" i="11"/>
  <c r="E142" i="11"/>
  <c r="E143" i="11"/>
  <c r="E144" i="11"/>
  <c r="E145" i="11"/>
  <c r="E146" i="11"/>
  <c r="E147" i="11"/>
  <c r="E148" i="11"/>
  <c r="E149" i="11"/>
  <c r="E150" i="11"/>
  <c r="E151" i="11"/>
  <c r="E152" i="11"/>
  <c r="E153" i="11"/>
  <c r="E154" i="11"/>
  <c r="E155" i="11"/>
  <c r="E156" i="11"/>
  <c r="E157" i="11"/>
  <c r="E158" i="11"/>
  <c r="E159" i="11"/>
  <c r="E160" i="11"/>
  <c r="E161" i="11"/>
  <c r="E162" i="11"/>
  <c r="E163" i="11"/>
  <c r="E164" i="11"/>
  <c r="E165" i="11"/>
  <c r="E166" i="11"/>
  <c r="E167" i="11"/>
  <c r="E168" i="11"/>
  <c r="E169" i="11"/>
  <c r="E170" i="11"/>
  <c r="E171" i="11"/>
  <c r="E172" i="11"/>
  <c r="E173" i="11"/>
  <c r="E174" i="11"/>
  <c r="E175" i="11"/>
  <c r="E176" i="11"/>
  <c r="E177" i="11"/>
  <c r="E178" i="11"/>
  <c r="E179" i="11"/>
  <c r="E180" i="11"/>
  <c r="E181" i="11"/>
  <c r="E182" i="11"/>
  <c r="E183" i="11"/>
  <c r="E184" i="11"/>
  <c r="E185" i="11"/>
  <c r="E186" i="11"/>
  <c r="E187" i="11"/>
  <c r="E188" i="11"/>
  <c r="E189" i="11"/>
  <c r="E190" i="11"/>
  <c r="E191" i="11"/>
  <c r="E192" i="11"/>
  <c r="E193" i="11"/>
  <c r="E194" i="11"/>
  <c r="E195" i="11"/>
  <c r="E196" i="11"/>
  <c r="E197" i="11"/>
  <c r="E198" i="11"/>
  <c r="E199" i="11"/>
  <c r="E200" i="11"/>
  <c r="E201" i="11"/>
  <c r="E202" i="11"/>
  <c r="E203" i="11"/>
  <c r="E204" i="11"/>
  <c r="E205" i="11"/>
  <c r="E206" i="11"/>
  <c r="E207" i="11"/>
  <c r="E208" i="11"/>
  <c r="E209" i="11"/>
  <c r="E210" i="11"/>
  <c r="E211" i="11"/>
  <c r="E212" i="11"/>
  <c r="E213" i="11"/>
  <c r="E214" i="11"/>
  <c r="E215" i="11"/>
  <c r="E216" i="11"/>
  <c r="E217" i="11"/>
  <c r="E218" i="11"/>
  <c r="E219" i="11"/>
  <c r="E220" i="11"/>
  <c r="E221" i="11"/>
  <c r="E222" i="11"/>
  <c r="E223" i="11"/>
  <c r="E224" i="11"/>
  <c r="E225" i="11"/>
  <c r="E226" i="11"/>
  <c r="E227" i="11"/>
  <c r="E228" i="11"/>
  <c r="E229" i="11"/>
  <c r="E230" i="11"/>
  <c r="E231" i="11"/>
  <c r="E232" i="11"/>
  <c r="E233" i="11"/>
  <c r="E234" i="11"/>
  <c r="E235" i="11"/>
  <c r="E236" i="11"/>
  <c r="E237" i="11"/>
  <c r="E238" i="11"/>
  <c r="E239" i="11"/>
  <c r="E240" i="11"/>
  <c r="E241" i="11"/>
  <c r="E242" i="11"/>
  <c r="E243" i="11"/>
  <c r="E244" i="11"/>
  <c r="E245" i="11"/>
  <c r="E246" i="11"/>
  <c r="E247" i="11"/>
  <c r="E248" i="11"/>
  <c r="E249" i="11"/>
  <c r="E250" i="11"/>
  <c r="E251" i="11"/>
  <c r="E252" i="11"/>
  <c r="E253" i="11"/>
  <c r="E254" i="11"/>
  <c r="E255" i="11"/>
  <c r="E256" i="11"/>
  <c r="E257" i="11"/>
  <c r="E258" i="11"/>
  <c r="E259" i="11"/>
  <c r="E260" i="11"/>
  <c r="E261" i="11"/>
  <c r="E262" i="11"/>
  <c r="E263" i="11"/>
  <c r="E264" i="11"/>
  <c r="E265" i="11"/>
  <c r="E266" i="11"/>
  <c r="E267" i="11"/>
  <c r="E268" i="11"/>
  <c r="E269" i="11"/>
  <c r="E270" i="11"/>
  <c r="E271" i="11"/>
  <c r="E272" i="11"/>
  <c r="E273" i="11"/>
  <c r="E274" i="11"/>
  <c r="E275" i="11"/>
  <c r="E276" i="11"/>
  <c r="E277" i="11"/>
  <c r="E278" i="11"/>
  <c r="E279" i="11"/>
  <c r="E280" i="11"/>
  <c r="E281" i="11"/>
  <c r="E282" i="11"/>
  <c r="E283" i="11"/>
  <c r="E284" i="11"/>
  <c r="E285" i="11"/>
  <c r="E286" i="11"/>
  <c r="E287" i="11"/>
  <c r="E288" i="11"/>
  <c r="E289" i="11"/>
  <c r="E290" i="11"/>
  <c r="E291" i="11"/>
  <c r="E292" i="11"/>
  <c r="E293" i="11"/>
  <c r="E294" i="11"/>
  <c r="E295" i="11"/>
  <c r="E296" i="11"/>
  <c r="E297" i="11"/>
  <c r="E298" i="11"/>
  <c r="E299" i="11"/>
  <c r="E300" i="11"/>
  <c r="E301" i="11"/>
  <c r="E302" i="11"/>
  <c r="E303" i="11"/>
  <c r="E304" i="11"/>
  <c r="E305" i="11"/>
  <c r="E306" i="11"/>
  <c r="E307" i="11"/>
  <c r="E308" i="11"/>
  <c r="E309" i="11"/>
  <c r="E310" i="11"/>
  <c r="E311" i="11"/>
  <c r="E312" i="11"/>
  <c r="E313" i="11"/>
  <c r="E4" i="11"/>
  <c r="I3" i="10"/>
  <c r="H3" i="10" s="1"/>
  <c r="I4" i="10"/>
  <c r="H4" i="10" s="1"/>
  <c r="I5" i="10"/>
  <c r="H5" i="10" s="1"/>
  <c r="I6" i="10"/>
  <c r="H6" i="10" s="1"/>
  <c r="I7" i="10"/>
  <c r="H7" i="10" s="1"/>
  <c r="I8" i="10"/>
  <c r="H8" i="10" s="1"/>
  <c r="I9" i="10"/>
  <c r="H9" i="10" s="1"/>
  <c r="I10" i="10"/>
  <c r="H10" i="10" s="1"/>
  <c r="I11" i="10"/>
  <c r="H11" i="10" s="1"/>
  <c r="I12" i="10"/>
  <c r="H12" i="10" s="1"/>
  <c r="I13" i="10"/>
  <c r="H13" i="10" s="1"/>
  <c r="I14" i="10"/>
  <c r="H14" i="10" s="1"/>
  <c r="I15" i="10"/>
  <c r="H15" i="10" s="1"/>
  <c r="I16" i="10"/>
  <c r="H16" i="10" s="1"/>
  <c r="I17" i="10"/>
  <c r="H17" i="10" s="1"/>
  <c r="I18" i="10"/>
  <c r="H18" i="10" s="1"/>
  <c r="I19" i="10"/>
  <c r="H19" i="10" s="1"/>
  <c r="I20" i="10"/>
  <c r="H20" i="10" s="1"/>
  <c r="I21" i="10"/>
  <c r="H21" i="10" s="1"/>
  <c r="I22" i="10"/>
  <c r="H22" i="10" s="1"/>
  <c r="I23" i="10"/>
  <c r="H23" i="10" s="1"/>
  <c r="I24" i="10"/>
  <c r="H24" i="10" s="1"/>
  <c r="I25" i="10"/>
  <c r="H25" i="10" s="1"/>
  <c r="I26" i="10"/>
  <c r="H26" i="10" s="1"/>
  <c r="I27" i="10"/>
  <c r="H27" i="10" s="1"/>
  <c r="I28" i="10"/>
  <c r="H28" i="10" s="1"/>
  <c r="I29" i="10"/>
  <c r="H29" i="10" s="1"/>
  <c r="I30" i="10"/>
  <c r="H30" i="10" s="1"/>
  <c r="I31" i="10"/>
  <c r="H31" i="10" s="1"/>
  <c r="I32" i="10"/>
  <c r="H32" i="10" s="1"/>
  <c r="I33" i="10"/>
  <c r="H33" i="10" s="1"/>
  <c r="I34" i="10"/>
  <c r="H34" i="10" s="1"/>
  <c r="I35" i="10"/>
  <c r="H35" i="10" s="1"/>
  <c r="I36" i="10"/>
  <c r="H36" i="10" s="1"/>
  <c r="I37" i="10"/>
  <c r="H37" i="10" s="1"/>
  <c r="I38" i="10"/>
  <c r="H38" i="10" s="1"/>
  <c r="I39" i="10"/>
  <c r="H39" i="10" s="1"/>
  <c r="I40" i="10"/>
  <c r="H40" i="10" s="1"/>
  <c r="I41" i="10"/>
  <c r="H41" i="10" s="1"/>
  <c r="I42" i="10"/>
  <c r="H42" i="10" s="1"/>
  <c r="I43" i="10"/>
  <c r="H43" i="10" s="1"/>
  <c r="I44" i="10"/>
  <c r="H44" i="10" s="1"/>
  <c r="I45" i="10"/>
  <c r="H45" i="10" s="1"/>
  <c r="I46" i="10"/>
  <c r="H46" i="10" s="1"/>
  <c r="I47" i="10"/>
  <c r="H47" i="10" s="1"/>
  <c r="I48" i="10"/>
  <c r="H48" i="10" s="1"/>
  <c r="I49" i="10"/>
  <c r="H49" i="10" s="1"/>
  <c r="I50" i="10"/>
  <c r="H50" i="10" s="1"/>
  <c r="I51" i="10"/>
  <c r="H51" i="10" s="1"/>
  <c r="I52" i="10"/>
  <c r="H52" i="10" s="1"/>
  <c r="I53" i="10"/>
  <c r="H53" i="10" s="1"/>
  <c r="I54" i="10"/>
  <c r="H54" i="10" s="1"/>
  <c r="I55" i="10"/>
  <c r="H55" i="10" s="1"/>
  <c r="I56" i="10"/>
  <c r="H56" i="10" s="1"/>
  <c r="I57" i="10"/>
  <c r="H57" i="10" s="1"/>
  <c r="I58" i="10"/>
  <c r="H58" i="10" s="1"/>
  <c r="I59" i="10"/>
  <c r="H59" i="10" s="1"/>
  <c r="I60" i="10"/>
  <c r="H60" i="10" s="1"/>
  <c r="I61" i="10"/>
  <c r="H61" i="10" s="1"/>
  <c r="I62" i="10"/>
  <c r="H62" i="10" s="1"/>
  <c r="I63" i="10"/>
  <c r="H63" i="10" s="1"/>
  <c r="I64" i="10"/>
  <c r="H64" i="10" s="1"/>
  <c r="I65" i="10"/>
  <c r="H65" i="10" s="1"/>
  <c r="I66" i="10"/>
  <c r="H66" i="10" s="1"/>
  <c r="I67" i="10"/>
  <c r="H67" i="10" s="1"/>
  <c r="I68" i="10"/>
  <c r="H68" i="10" s="1"/>
  <c r="I69" i="10"/>
  <c r="H69" i="10" s="1"/>
  <c r="I70" i="10"/>
  <c r="H70" i="10" s="1"/>
  <c r="I71" i="10"/>
  <c r="H71" i="10" s="1"/>
  <c r="I72" i="10"/>
  <c r="H72" i="10" s="1"/>
  <c r="I73" i="10"/>
  <c r="H73" i="10" s="1"/>
  <c r="I74" i="10"/>
  <c r="H74" i="10" s="1"/>
  <c r="I75" i="10"/>
  <c r="H75" i="10" s="1"/>
  <c r="I76" i="10"/>
  <c r="H76" i="10" s="1"/>
  <c r="I77" i="10"/>
  <c r="H77" i="10" s="1"/>
  <c r="I78" i="10"/>
  <c r="H78" i="10" s="1"/>
  <c r="I79" i="10"/>
  <c r="H79" i="10" s="1"/>
  <c r="I80" i="10"/>
  <c r="H80" i="10" s="1"/>
  <c r="I81" i="10"/>
  <c r="H81" i="10" s="1"/>
  <c r="I82" i="10"/>
  <c r="H82" i="10" s="1"/>
  <c r="I83" i="10"/>
  <c r="H83" i="10" s="1"/>
  <c r="I84" i="10"/>
  <c r="H84" i="10" s="1"/>
  <c r="I85" i="10"/>
  <c r="H85" i="10" s="1"/>
  <c r="I86" i="10"/>
  <c r="H86" i="10" s="1"/>
  <c r="I87" i="10"/>
  <c r="H87" i="10" s="1"/>
  <c r="I88" i="10"/>
  <c r="H88" i="10" s="1"/>
  <c r="I89" i="10"/>
  <c r="H89" i="10" s="1"/>
  <c r="I90" i="10"/>
  <c r="H90" i="10" s="1"/>
  <c r="I91" i="10"/>
  <c r="H91" i="10" s="1"/>
  <c r="I92" i="10"/>
  <c r="H92" i="10" s="1"/>
  <c r="I93" i="10"/>
  <c r="H93" i="10" s="1"/>
  <c r="I94" i="10"/>
  <c r="H94" i="10" s="1"/>
  <c r="I95" i="10"/>
  <c r="H95" i="10" s="1"/>
  <c r="I96" i="10"/>
  <c r="H96" i="10" s="1"/>
  <c r="I97" i="10"/>
  <c r="H97" i="10" s="1"/>
  <c r="I98" i="10"/>
  <c r="H98" i="10" s="1"/>
  <c r="I99" i="10"/>
  <c r="H99" i="10" s="1"/>
  <c r="I100" i="10"/>
  <c r="H100" i="10" s="1"/>
  <c r="I101" i="10"/>
  <c r="H101" i="10" s="1"/>
  <c r="I102" i="10"/>
  <c r="H102" i="10" s="1"/>
  <c r="I103" i="10"/>
  <c r="H103" i="10" s="1"/>
  <c r="I104" i="10"/>
  <c r="H104" i="10" s="1"/>
  <c r="I105" i="10"/>
  <c r="H105" i="10" s="1"/>
  <c r="I106" i="10"/>
  <c r="H106" i="10" s="1"/>
  <c r="I107" i="10"/>
  <c r="H107" i="10" s="1"/>
  <c r="I108" i="10"/>
  <c r="H108" i="10" s="1"/>
  <c r="I109" i="10"/>
  <c r="H109" i="10" s="1"/>
  <c r="I110" i="10"/>
  <c r="H110" i="10" s="1"/>
  <c r="I111" i="10"/>
  <c r="H111" i="10" s="1"/>
  <c r="I112" i="10"/>
  <c r="H112" i="10" s="1"/>
  <c r="I113" i="10"/>
  <c r="H113" i="10" s="1"/>
  <c r="I114" i="10"/>
  <c r="H114" i="10" s="1"/>
  <c r="I115" i="10"/>
  <c r="H115" i="10" s="1"/>
  <c r="I116" i="10"/>
  <c r="H116" i="10" s="1"/>
  <c r="I117" i="10"/>
  <c r="H117" i="10" s="1"/>
  <c r="I118" i="10"/>
  <c r="H118" i="10" s="1"/>
  <c r="I119" i="10"/>
  <c r="H119" i="10" s="1"/>
  <c r="I120" i="10"/>
  <c r="H120" i="10" s="1"/>
  <c r="I121" i="10"/>
  <c r="H121" i="10" s="1"/>
  <c r="I122" i="10"/>
  <c r="H122" i="10" s="1"/>
  <c r="I123" i="10"/>
  <c r="H123" i="10" s="1"/>
  <c r="I124" i="10"/>
  <c r="H124" i="10" s="1"/>
  <c r="I125" i="10"/>
  <c r="H125" i="10" s="1"/>
  <c r="I126" i="10"/>
  <c r="H126" i="10" s="1"/>
  <c r="I127" i="10"/>
  <c r="H127" i="10" s="1"/>
  <c r="I128" i="10"/>
  <c r="H128" i="10" s="1"/>
  <c r="I129" i="10"/>
  <c r="H129" i="10" s="1"/>
  <c r="I130" i="10"/>
  <c r="H130" i="10" s="1"/>
  <c r="I131" i="10"/>
  <c r="H131" i="10" s="1"/>
  <c r="I132" i="10"/>
  <c r="H132" i="10" s="1"/>
  <c r="I133" i="10"/>
  <c r="H133" i="10" s="1"/>
  <c r="I134" i="10"/>
  <c r="H134" i="10" s="1"/>
  <c r="I135" i="10"/>
  <c r="H135" i="10" s="1"/>
  <c r="I136" i="10"/>
  <c r="H136" i="10" s="1"/>
  <c r="I137" i="10"/>
  <c r="H137" i="10" s="1"/>
  <c r="I138" i="10"/>
  <c r="H138" i="10" s="1"/>
  <c r="I139" i="10"/>
  <c r="H139" i="10" s="1"/>
  <c r="I140" i="10"/>
  <c r="H140" i="10" s="1"/>
  <c r="I141" i="10"/>
  <c r="H141" i="10" s="1"/>
  <c r="I142" i="10"/>
  <c r="H142" i="10" s="1"/>
  <c r="I143" i="10"/>
  <c r="H143" i="10" s="1"/>
  <c r="I144" i="10"/>
  <c r="H144" i="10" s="1"/>
  <c r="I145" i="10"/>
  <c r="H145" i="10" s="1"/>
  <c r="I146" i="10"/>
  <c r="H146" i="10" s="1"/>
  <c r="I147" i="10"/>
  <c r="H147" i="10" s="1"/>
  <c r="I148" i="10"/>
  <c r="H148" i="10" s="1"/>
  <c r="I149" i="10"/>
  <c r="H149" i="10" s="1"/>
  <c r="I150" i="10"/>
  <c r="H150" i="10" s="1"/>
  <c r="I151" i="10"/>
  <c r="H151" i="10" s="1"/>
  <c r="I152" i="10"/>
  <c r="H152" i="10" s="1"/>
  <c r="I153" i="10"/>
  <c r="H153" i="10" s="1"/>
  <c r="I154" i="10"/>
  <c r="H154" i="10" s="1"/>
  <c r="I155" i="10"/>
  <c r="H155" i="10" s="1"/>
  <c r="I156" i="10"/>
  <c r="H156" i="10" s="1"/>
  <c r="I157" i="10"/>
  <c r="H157" i="10" s="1"/>
  <c r="I158" i="10"/>
  <c r="H158" i="10" s="1"/>
  <c r="I159" i="10"/>
  <c r="H159" i="10" s="1"/>
  <c r="I160" i="10"/>
  <c r="H160" i="10" s="1"/>
  <c r="I161" i="10"/>
  <c r="H161" i="10" s="1"/>
  <c r="I162" i="10"/>
  <c r="H162" i="10" s="1"/>
  <c r="I163" i="10"/>
  <c r="H163" i="10" s="1"/>
  <c r="I164" i="10"/>
  <c r="H164" i="10" s="1"/>
  <c r="I165" i="10"/>
  <c r="H165" i="10" s="1"/>
  <c r="I166" i="10"/>
  <c r="H166" i="10" s="1"/>
  <c r="I167" i="10"/>
  <c r="H167" i="10" s="1"/>
  <c r="I168" i="10"/>
  <c r="H168" i="10" s="1"/>
  <c r="I169" i="10"/>
  <c r="H169" i="10" s="1"/>
  <c r="I170" i="10"/>
  <c r="H170" i="10" s="1"/>
  <c r="I171" i="10"/>
  <c r="H171" i="10" s="1"/>
  <c r="I172" i="10"/>
  <c r="H172" i="10" s="1"/>
  <c r="I173" i="10"/>
  <c r="H173" i="10" s="1"/>
  <c r="I174" i="10"/>
  <c r="H174" i="10" s="1"/>
  <c r="I175" i="10"/>
  <c r="H175" i="10" s="1"/>
  <c r="I176" i="10"/>
  <c r="H176" i="10" s="1"/>
  <c r="I177" i="10"/>
  <c r="H177" i="10" s="1"/>
  <c r="I178" i="10"/>
  <c r="H178" i="10" s="1"/>
  <c r="I179" i="10"/>
  <c r="H179" i="10" s="1"/>
  <c r="I180" i="10"/>
  <c r="H180" i="10" s="1"/>
  <c r="I181" i="10"/>
  <c r="H181" i="10" s="1"/>
  <c r="I182" i="10"/>
  <c r="H182" i="10" s="1"/>
  <c r="I183" i="10"/>
  <c r="H183" i="10" s="1"/>
  <c r="I184" i="10"/>
  <c r="H184" i="10" s="1"/>
  <c r="I185" i="10"/>
  <c r="H185" i="10" s="1"/>
  <c r="I186" i="10"/>
  <c r="H186" i="10" s="1"/>
  <c r="I187" i="10"/>
  <c r="H187" i="10" s="1"/>
  <c r="I188" i="10"/>
  <c r="H188" i="10" s="1"/>
  <c r="I189" i="10"/>
  <c r="H189" i="10" s="1"/>
  <c r="I190" i="10"/>
  <c r="H190" i="10" s="1"/>
  <c r="I191" i="10"/>
  <c r="H191" i="10" s="1"/>
  <c r="I192" i="10"/>
  <c r="H192" i="10" s="1"/>
  <c r="I193" i="10"/>
  <c r="H193" i="10" s="1"/>
  <c r="I194" i="10"/>
  <c r="H194" i="10" s="1"/>
  <c r="I195" i="10"/>
  <c r="H195" i="10" s="1"/>
  <c r="I196" i="10"/>
  <c r="H196" i="10" s="1"/>
  <c r="I197" i="10"/>
  <c r="H197" i="10" s="1"/>
  <c r="I198" i="10"/>
  <c r="H198" i="10" s="1"/>
  <c r="I199" i="10"/>
  <c r="H199" i="10" s="1"/>
  <c r="I200" i="10"/>
  <c r="H200" i="10" s="1"/>
  <c r="I201" i="10"/>
  <c r="H201" i="10" s="1"/>
  <c r="I202" i="10"/>
  <c r="H202" i="10" s="1"/>
  <c r="I203" i="10"/>
  <c r="H203" i="10" s="1"/>
  <c r="I204" i="10"/>
  <c r="H204" i="10" s="1"/>
  <c r="I205" i="10"/>
  <c r="H205" i="10" s="1"/>
  <c r="I206" i="10"/>
  <c r="H206" i="10" s="1"/>
  <c r="I207" i="10"/>
  <c r="H207" i="10" s="1"/>
  <c r="I208" i="10"/>
  <c r="H208" i="10" s="1"/>
  <c r="I209" i="10"/>
  <c r="H209" i="10" s="1"/>
  <c r="I210" i="10"/>
  <c r="H210" i="10" s="1"/>
  <c r="I211" i="10"/>
  <c r="H211" i="10" s="1"/>
  <c r="I212" i="10"/>
  <c r="H212" i="10" s="1"/>
  <c r="I213" i="10"/>
  <c r="H213" i="10" s="1"/>
  <c r="I214" i="10"/>
  <c r="H214" i="10" s="1"/>
  <c r="I215" i="10"/>
  <c r="H215" i="10" s="1"/>
  <c r="I216" i="10"/>
  <c r="H216" i="10" s="1"/>
  <c r="I217" i="10"/>
  <c r="H217" i="10" s="1"/>
  <c r="I218" i="10"/>
  <c r="H218" i="10" s="1"/>
  <c r="I219" i="10"/>
  <c r="H219" i="10" s="1"/>
  <c r="I220" i="10"/>
  <c r="H220" i="10" s="1"/>
  <c r="I221" i="10"/>
  <c r="H221" i="10" s="1"/>
  <c r="I222" i="10"/>
  <c r="H222" i="10" s="1"/>
  <c r="I223" i="10"/>
  <c r="H223" i="10" s="1"/>
  <c r="I224" i="10"/>
  <c r="H224" i="10" s="1"/>
  <c r="I225" i="10"/>
  <c r="H225" i="10" s="1"/>
  <c r="I226" i="10"/>
  <c r="H226" i="10" s="1"/>
  <c r="I227" i="10"/>
  <c r="H227" i="10" s="1"/>
  <c r="I228" i="10"/>
  <c r="H228" i="10" s="1"/>
  <c r="I229" i="10"/>
  <c r="H229" i="10" s="1"/>
  <c r="I230" i="10"/>
  <c r="H230" i="10" s="1"/>
  <c r="I231" i="10"/>
  <c r="H231" i="10" s="1"/>
  <c r="I232" i="10"/>
  <c r="H232" i="10" s="1"/>
  <c r="I233" i="10"/>
  <c r="H233" i="10" s="1"/>
  <c r="I234" i="10"/>
  <c r="H234" i="10" s="1"/>
  <c r="I235" i="10"/>
  <c r="H235" i="10" s="1"/>
  <c r="I236" i="10"/>
  <c r="H236" i="10" s="1"/>
  <c r="I237" i="10"/>
  <c r="H237" i="10" s="1"/>
  <c r="I238" i="10"/>
  <c r="H238" i="10" s="1"/>
  <c r="I239" i="10"/>
  <c r="H239" i="10" s="1"/>
  <c r="I240" i="10"/>
  <c r="H240" i="10" s="1"/>
  <c r="I241" i="10"/>
  <c r="H241" i="10" s="1"/>
  <c r="I242" i="10"/>
  <c r="H242" i="10" s="1"/>
  <c r="I243" i="10"/>
  <c r="H243" i="10" s="1"/>
  <c r="I244" i="10"/>
  <c r="H244" i="10" s="1"/>
  <c r="I245" i="10"/>
  <c r="H245" i="10" s="1"/>
  <c r="I246" i="10"/>
  <c r="H246" i="10" s="1"/>
  <c r="I247" i="10"/>
  <c r="H247" i="10" s="1"/>
  <c r="I248" i="10"/>
  <c r="H248" i="10" s="1"/>
  <c r="I249" i="10"/>
  <c r="H249" i="10" s="1"/>
  <c r="I250" i="10"/>
  <c r="H250" i="10" s="1"/>
  <c r="I251" i="10"/>
  <c r="H251" i="10" s="1"/>
  <c r="I252" i="10"/>
  <c r="H252" i="10" s="1"/>
  <c r="I253" i="10"/>
  <c r="H253" i="10" s="1"/>
  <c r="I254" i="10"/>
  <c r="H254" i="10" s="1"/>
  <c r="I255" i="10"/>
  <c r="H255" i="10" s="1"/>
  <c r="I256" i="10"/>
  <c r="H256" i="10" s="1"/>
  <c r="I257" i="10"/>
  <c r="H257" i="10" s="1"/>
  <c r="I258" i="10"/>
  <c r="H258" i="10" s="1"/>
  <c r="I259" i="10"/>
  <c r="H259" i="10" s="1"/>
  <c r="I260" i="10"/>
  <c r="H260" i="10" s="1"/>
  <c r="I261" i="10"/>
  <c r="H261" i="10" s="1"/>
  <c r="I262" i="10"/>
  <c r="H262" i="10" s="1"/>
  <c r="I263" i="10"/>
  <c r="H263" i="10" s="1"/>
  <c r="I264" i="10"/>
  <c r="H264" i="10" s="1"/>
  <c r="I265" i="10"/>
  <c r="H265" i="10" s="1"/>
  <c r="I266" i="10"/>
  <c r="H266" i="10" s="1"/>
  <c r="I267" i="10"/>
  <c r="H267" i="10" s="1"/>
  <c r="I268" i="10"/>
  <c r="H268" i="10" s="1"/>
  <c r="I269" i="10"/>
  <c r="H269" i="10" s="1"/>
  <c r="I270" i="10"/>
  <c r="H270" i="10" s="1"/>
  <c r="I271" i="10"/>
  <c r="H271" i="10" s="1"/>
  <c r="I272" i="10"/>
  <c r="H272" i="10" s="1"/>
  <c r="I273" i="10"/>
  <c r="H273" i="10" s="1"/>
  <c r="I274" i="10"/>
  <c r="H274" i="10" s="1"/>
  <c r="I275" i="10"/>
  <c r="H275" i="10" s="1"/>
  <c r="I276" i="10"/>
  <c r="H276" i="10" s="1"/>
  <c r="I277" i="10"/>
  <c r="H277" i="10" s="1"/>
  <c r="I278" i="10"/>
  <c r="H278" i="10" s="1"/>
  <c r="I279" i="10"/>
  <c r="H279" i="10" s="1"/>
  <c r="I280" i="10"/>
  <c r="H280" i="10" s="1"/>
  <c r="I281" i="10"/>
  <c r="H281" i="10" s="1"/>
  <c r="I282" i="10"/>
  <c r="H282" i="10" s="1"/>
  <c r="I283" i="10"/>
  <c r="H283" i="10" s="1"/>
  <c r="I284" i="10"/>
  <c r="H284" i="10" s="1"/>
  <c r="I285" i="10"/>
  <c r="H285" i="10" s="1"/>
  <c r="I286" i="10"/>
  <c r="H286" i="10" s="1"/>
  <c r="I287" i="10"/>
  <c r="H287" i="10" s="1"/>
  <c r="I288" i="10"/>
  <c r="H288" i="10" s="1"/>
  <c r="I289" i="10"/>
  <c r="H289" i="10" s="1"/>
  <c r="I290" i="10"/>
  <c r="H290" i="10" s="1"/>
  <c r="I291" i="10"/>
  <c r="H291" i="10" s="1"/>
  <c r="I292" i="10"/>
  <c r="H292" i="10" s="1"/>
  <c r="I293" i="10"/>
  <c r="H293" i="10" s="1"/>
  <c r="I294" i="10"/>
  <c r="H294" i="10" s="1"/>
  <c r="I295" i="10"/>
  <c r="H295" i="10" s="1"/>
  <c r="I296" i="10"/>
  <c r="H296" i="10" s="1"/>
  <c r="I297" i="10"/>
  <c r="H297" i="10" s="1"/>
  <c r="I298" i="10"/>
  <c r="H298" i="10" s="1"/>
  <c r="I299" i="10"/>
  <c r="H299" i="10" s="1"/>
  <c r="I300" i="10"/>
  <c r="H300" i="10" s="1"/>
  <c r="I301" i="10"/>
  <c r="H301" i="10" s="1"/>
  <c r="I302" i="10"/>
  <c r="H302" i="10" s="1"/>
  <c r="I303" i="10"/>
  <c r="H303" i="10" s="1"/>
  <c r="I304" i="10"/>
  <c r="H304" i="10" s="1"/>
  <c r="I305" i="10"/>
  <c r="H305" i="10" s="1"/>
  <c r="I306" i="10"/>
  <c r="H306" i="10" s="1"/>
  <c r="I307" i="10"/>
  <c r="H307" i="10" s="1"/>
  <c r="I308" i="10"/>
  <c r="H308" i="10" s="1"/>
  <c r="I309" i="10"/>
  <c r="H309" i="10" s="1"/>
  <c r="I2" i="10"/>
  <c r="H2" i="10" s="1"/>
  <c r="E260" i="7"/>
  <c r="F260" i="7" s="1"/>
  <c r="E259" i="7"/>
  <c r="F259" i="7" s="1"/>
  <c r="E258" i="7"/>
  <c r="F258" i="7" s="1"/>
  <c r="E257" i="7"/>
  <c r="F257" i="7" s="1"/>
  <c r="E256" i="7"/>
  <c r="F256" i="7" s="1"/>
  <c r="E255" i="7"/>
  <c r="F255" i="7" s="1"/>
  <c r="E254" i="7"/>
  <c r="E253" i="7"/>
  <c r="F253" i="7" s="1"/>
  <c r="E252" i="7"/>
  <c r="F252" i="7" s="1"/>
  <c r="E251" i="7"/>
  <c r="F251" i="7" s="1"/>
  <c r="E250" i="7"/>
  <c r="E249" i="7"/>
  <c r="F249" i="7" s="1"/>
  <c r="E248" i="7"/>
  <c r="F248" i="7" s="1"/>
  <c r="E247" i="7"/>
  <c r="F247" i="7" s="1"/>
  <c r="E246" i="7"/>
  <c r="F246" i="7" s="1"/>
  <c r="E245" i="7"/>
  <c r="F245" i="7" s="1"/>
  <c r="E244" i="7"/>
  <c r="F244" i="7" s="1"/>
  <c r="E230" i="7"/>
  <c r="F230" i="7" s="1"/>
  <c r="E231" i="7"/>
  <c r="F231" i="7" s="1"/>
  <c r="E232" i="7"/>
  <c r="F232" i="7" s="1"/>
  <c r="E229" i="7"/>
  <c r="F233" i="7"/>
  <c r="F234" i="7"/>
  <c r="F235" i="7"/>
  <c r="F236" i="7"/>
  <c r="F237" i="7"/>
  <c r="F238" i="7"/>
  <c r="F239" i="7"/>
  <c r="F240" i="7"/>
  <c r="F241" i="7"/>
  <c r="F242" i="7"/>
  <c r="F243" i="7"/>
  <c r="C10" i="10"/>
  <c r="D10" i="10" s="1"/>
  <c r="C11" i="10"/>
  <c r="D11" i="10" s="1"/>
  <c r="C12" i="10"/>
  <c r="D12" i="10" s="1"/>
  <c r="C16" i="10"/>
  <c r="D16" i="10" s="1"/>
  <c r="C28" i="10"/>
  <c r="D28" i="10" s="1"/>
  <c r="C30" i="10"/>
  <c r="D30" i="10" s="1"/>
  <c r="C33" i="10"/>
  <c r="D33" i="10" s="1"/>
  <c r="C46" i="10"/>
  <c r="D46" i="10" s="1"/>
  <c r="C59" i="10"/>
  <c r="D59" i="10" s="1"/>
  <c r="C61" i="10"/>
  <c r="D61" i="10" s="1"/>
  <c r="C62" i="10"/>
  <c r="D62" i="10" s="1"/>
  <c r="C63" i="10"/>
  <c r="D63" i="10" s="1"/>
  <c r="C65" i="10"/>
  <c r="D65" i="10" s="1"/>
  <c r="C66" i="10"/>
  <c r="D66" i="10" s="1"/>
  <c r="C70" i="10"/>
  <c r="D70" i="10" s="1"/>
  <c r="C74" i="10"/>
  <c r="D74" i="10" s="1"/>
  <c r="C98" i="10"/>
  <c r="D98" i="10" s="1"/>
  <c r="C119" i="10"/>
  <c r="D119" i="10" s="1"/>
  <c r="C140" i="10"/>
  <c r="D140" i="10" s="1"/>
  <c r="C151" i="10"/>
  <c r="D151" i="10" s="1"/>
  <c r="C152" i="10"/>
  <c r="D152" i="10" s="1"/>
  <c r="C153" i="10"/>
  <c r="D153" i="10" s="1"/>
  <c r="C162" i="10"/>
  <c r="D162" i="10" s="1"/>
  <c r="C193" i="10"/>
  <c r="D193" i="10" s="1"/>
  <c r="C213" i="10"/>
  <c r="D213" i="10" s="1"/>
  <c r="C218" i="10"/>
  <c r="D218" i="10" s="1"/>
  <c r="C219" i="10"/>
  <c r="D219" i="10" s="1"/>
  <c r="C246" i="10"/>
  <c r="D246" i="10" s="1"/>
  <c r="C260" i="10"/>
  <c r="D260" i="10" s="1"/>
  <c r="C263" i="10"/>
  <c r="D263" i="10" s="1"/>
  <c r="C264" i="10"/>
  <c r="D264" i="10" s="1"/>
  <c r="C286" i="10"/>
  <c r="D286" i="10" s="1"/>
  <c r="C291" i="10"/>
  <c r="D291" i="10" s="1"/>
  <c r="C292" i="10"/>
  <c r="D292" i="10" s="1"/>
  <c r="C303" i="10"/>
  <c r="D303" i="10" s="1"/>
  <c r="B324" i="7"/>
  <c r="F324" i="7" s="1"/>
  <c r="B299" i="7"/>
  <c r="F299" i="7" s="1"/>
  <c r="B292" i="7"/>
  <c r="C279" i="10" s="1"/>
  <c r="D279" i="10" s="1"/>
  <c r="B274" i="7"/>
  <c r="C258" i="10" s="1"/>
  <c r="D258" i="10" s="1"/>
  <c r="B272" i="7"/>
  <c r="C256" i="10" s="1"/>
  <c r="D256" i="10" s="1"/>
  <c r="B266" i="7"/>
  <c r="C250" i="10" s="1"/>
  <c r="D250" i="10" s="1"/>
  <c r="B208" i="7"/>
  <c r="C223" i="10" s="1"/>
  <c r="D223" i="10" s="1"/>
  <c r="B205" i="7"/>
  <c r="C220" i="10" s="1"/>
  <c r="D220" i="10" s="1"/>
  <c r="B190" i="7"/>
  <c r="C202" i="10" s="1"/>
  <c r="D202" i="10" s="1"/>
  <c r="B161" i="7"/>
  <c r="C172" i="10" s="1"/>
  <c r="D172" i="10" s="1"/>
  <c r="B150" i="7"/>
  <c r="C160" i="10" s="1"/>
  <c r="D160" i="10" s="1"/>
  <c r="B113" i="7"/>
  <c r="F113" i="7" s="1"/>
  <c r="B95" i="7"/>
  <c r="C101" i="10" s="1"/>
  <c r="D101" i="10" s="1"/>
  <c r="B69" i="7"/>
  <c r="C73" i="10" s="1"/>
  <c r="D73" i="10" s="1"/>
  <c r="B42" i="7"/>
  <c r="C38" i="10" s="1"/>
  <c r="D38" i="10" s="1"/>
  <c r="B27" i="7"/>
  <c r="C20" i="10" s="1"/>
  <c r="D20" i="10" s="1"/>
  <c r="B12" i="7"/>
  <c r="F12" i="7" s="1"/>
  <c r="B11" i="7"/>
  <c r="F11" i="7" s="1"/>
  <c r="B10" i="7"/>
  <c r="F10" i="7" s="1"/>
  <c r="B325" i="7"/>
  <c r="C307" i="10" s="1"/>
  <c r="D307" i="10" s="1"/>
  <c r="B323" i="7"/>
  <c r="C305" i="10" s="1"/>
  <c r="D305" i="10" s="1"/>
  <c r="B319" i="7"/>
  <c r="C304" i="10" s="1"/>
  <c r="D304" i="10" s="1"/>
  <c r="B318" i="7"/>
  <c r="C302" i="10" s="1"/>
  <c r="D302" i="10" s="1"/>
  <c r="B311" i="7"/>
  <c r="C300" i="10" s="1"/>
  <c r="D300" i="10" s="1"/>
  <c r="B310" i="7"/>
  <c r="C299" i="10" s="1"/>
  <c r="D299" i="10" s="1"/>
  <c r="B309" i="7"/>
  <c r="C298" i="10" s="1"/>
  <c r="D298" i="10" s="1"/>
  <c r="B308" i="7"/>
  <c r="C297" i="10" s="1"/>
  <c r="D297" i="10" s="1"/>
  <c r="B307" i="7"/>
  <c r="C296" i="10" s="1"/>
  <c r="D296" i="10" s="1"/>
  <c r="B306" i="7"/>
  <c r="C295" i="10" s="1"/>
  <c r="D295" i="10" s="1"/>
  <c r="B305" i="7"/>
  <c r="C294" i="10" s="1"/>
  <c r="D294" i="10" s="1"/>
  <c r="B304" i="7"/>
  <c r="C293" i="10" s="1"/>
  <c r="D293" i="10" s="1"/>
  <c r="B303" i="7"/>
  <c r="C290" i="10" s="1"/>
  <c r="D290" i="10" s="1"/>
  <c r="B302" i="7"/>
  <c r="C289" i="10" s="1"/>
  <c r="D289" i="10" s="1"/>
  <c r="B301" i="7"/>
  <c r="C288" i="10" s="1"/>
  <c r="D288" i="10" s="1"/>
  <c r="B300" i="7"/>
  <c r="C287" i="10" s="1"/>
  <c r="D287" i="10" s="1"/>
  <c r="B298" i="7"/>
  <c r="C285" i="10" s="1"/>
  <c r="D285" i="10" s="1"/>
  <c r="B297" i="7"/>
  <c r="C284" i="10" s="1"/>
  <c r="D284" i="10" s="1"/>
  <c r="B296" i="7"/>
  <c r="C283" i="10" s="1"/>
  <c r="D283" i="10" s="1"/>
  <c r="B295" i="7"/>
  <c r="C282" i="10" s="1"/>
  <c r="D282" i="10" s="1"/>
  <c r="B294" i="7"/>
  <c r="C281" i="10" s="1"/>
  <c r="D281" i="10" s="1"/>
  <c r="B293" i="7"/>
  <c r="C280" i="10" s="1"/>
  <c r="D280" i="10" s="1"/>
  <c r="B291" i="7"/>
  <c r="C278" i="10" s="1"/>
  <c r="D278" i="10" s="1"/>
  <c r="B290" i="7"/>
  <c r="C277" i="10" s="1"/>
  <c r="D277" i="10" s="1"/>
  <c r="B289" i="7"/>
  <c r="C276" i="10" s="1"/>
  <c r="D276" i="10" s="1"/>
  <c r="B288" i="7"/>
  <c r="C275" i="10" s="1"/>
  <c r="D275" i="10" s="1"/>
  <c r="B287" i="7"/>
  <c r="C274" i="10" s="1"/>
  <c r="D274" i="10" s="1"/>
  <c r="B286" i="7"/>
  <c r="C273" i="10" s="1"/>
  <c r="D273" i="10" s="1"/>
  <c r="B285" i="7"/>
  <c r="C272" i="10" s="1"/>
  <c r="D272" i="10" s="1"/>
  <c r="B284" i="7"/>
  <c r="C271" i="10" s="1"/>
  <c r="D271" i="10" s="1"/>
  <c r="B283" i="7"/>
  <c r="C270" i="10" s="1"/>
  <c r="D270" i="10" s="1"/>
  <c r="B282" i="7"/>
  <c r="C269" i="10" s="1"/>
  <c r="D269" i="10" s="1"/>
  <c r="B281" i="7"/>
  <c r="C268" i="10" s="1"/>
  <c r="D268" i="10" s="1"/>
  <c r="B280" i="7"/>
  <c r="C267" i="10" s="1"/>
  <c r="D267" i="10" s="1"/>
  <c r="B279" i="7"/>
  <c r="C266" i="10" s="1"/>
  <c r="D266" i="10" s="1"/>
  <c r="B278" i="7"/>
  <c r="C265" i="10" s="1"/>
  <c r="D265" i="10" s="1"/>
  <c r="B277" i="7"/>
  <c r="C262" i="10" s="1"/>
  <c r="D262" i="10" s="1"/>
  <c r="B276" i="7"/>
  <c r="C261" i="10" s="1"/>
  <c r="D261" i="10" s="1"/>
  <c r="B275" i="7"/>
  <c r="C259" i="10" s="1"/>
  <c r="D259" i="10" s="1"/>
  <c r="B273" i="7"/>
  <c r="C257" i="10" s="1"/>
  <c r="D257" i="10" s="1"/>
  <c r="B271" i="7"/>
  <c r="C255" i="10" s="1"/>
  <c r="D255" i="10" s="1"/>
  <c r="B270" i="7"/>
  <c r="C254" i="10" s="1"/>
  <c r="D254" i="10" s="1"/>
  <c r="B269" i="7"/>
  <c r="C253" i="10" s="1"/>
  <c r="D253" i="10" s="1"/>
  <c r="B268" i="7"/>
  <c r="C252" i="10" s="1"/>
  <c r="D252" i="10" s="1"/>
  <c r="B267" i="7"/>
  <c r="C251" i="10" s="1"/>
  <c r="D251" i="10" s="1"/>
  <c r="B265" i="7"/>
  <c r="C249" i="10" s="1"/>
  <c r="D249" i="10" s="1"/>
  <c r="B264" i="7"/>
  <c r="C248" i="10" s="1"/>
  <c r="D248" i="10" s="1"/>
  <c r="B263" i="7"/>
  <c r="C247" i="10" s="1"/>
  <c r="D247" i="10" s="1"/>
  <c r="B262" i="7"/>
  <c r="C245" i="10" s="1"/>
  <c r="D245" i="10" s="1"/>
  <c r="B261" i="7"/>
  <c r="C244" i="10" s="1"/>
  <c r="D244" i="10" s="1"/>
  <c r="B228" i="7"/>
  <c r="C243" i="10" s="1"/>
  <c r="D243" i="10" s="1"/>
  <c r="B227" i="7"/>
  <c r="C242" i="10" s="1"/>
  <c r="D242" i="10" s="1"/>
  <c r="B226" i="7"/>
  <c r="C241" i="10" s="1"/>
  <c r="D241" i="10" s="1"/>
  <c r="B225" i="7"/>
  <c r="C240" i="10" s="1"/>
  <c r="D240" i="10" s="1"/>
  <c r="B224" i="7"/>
  <c r="C239" i="10" s="1"/>
  <c r="D239" i="10" s="1"/>
  <c r="B223" i="7"/>
  <c r="C238" i="10" s="1"/>
  <c r="D238" i="10" s="1"/>
  <c r="B222" i="7"/>
  <c r="C237" i="10" s="1"/>
  <c r="D237" i="10" s="1"/>
  <c r="B221" i="7"/>
  <c r="C236" i="10" s="1"/>
  <c r="D236" i="10" s="1"/>
  <c r="B220" i="7"/>
  <c r="C235" i="10" s="1"/>
  <c r="D235" i="10" s="1"/>
  <c r="B219" i="7"/>
  <c r="C234" i="10" s="1"/>
  <c r="D234" i="10" s="1"/>
  <c r="B218" i="7"/>
  <c r="C233" i="10" s="1"/>
  <c r="D233" i="10" s="1"/>
  <c r="B217" i="7"/>
  <c r="C232" i="10" s="1"/>
  <c r="D232" i="10" s="1"/>
  <c r="B216" i="7"/>
  <c r="C231" i="10" s="1"/>
  <c r="D231" i="10" s="1"/>
  <c r="B215" i="7"/>
  <c r="C230" i="10" s="1"/>
  <c r="D230" i="10" s="1"/>
  <c r="B214" i="7"/>
  <c r="C229" i="10" s="1"/>
  <c r="D229" i="10" s="1"/>
  <c r="B213" i="7"/>
  <c r="C228" i="10" s="1"/>
  <c r="D228" i="10" s="1"/>
  <c r="B212" i="7"/>
  <c r="C227" i="10" s="1"/>
  <c r="D227" i="10" s="1"/>
  <c r="B211" i="7"/>
  <c r="C226" i="10" s="1"/>
  <c r="D226" i="10" s="1"/>
  <c r="B210" i="7"/>
  <c r="C225" i="10" s="1"/>
  <c r="D225" i="10" s="1"/>
  <c r="B209" i="7"/>
  <c r="C224" i="10" s="1"/>
  <c r="D224" i="10" s="1"/>
  <c r="B207" i="7"/>
  <c r="C222" i="10" s="1"/>
  <c r="D222" i="10" s="1"/>
  <c r="B206" i="7"/>
  <c r="C221" i="10" s="1"/>
  <c r="D221" i="10" s="1"/>
  <c r="B204" i="7"/>
  <c r="C217" i="10" s="1"/>
  <c r="D217" i="10" s="1"/>
  <c r="B203" i="7"/>
  <c r="C216" i="10" s="1"/>
  <c r="D216" i="10" s="1"/>
  <c r="B202" i="7"/>
  <c r="C215" i="10" s="1"/>
  <c r="D215" i="10" s="1"/>
  <c r="B201" i="7"/>
  <c r="C214" i="10" s="1"/>
  <c r="D214" i="10" s="1"/>
  <c r="B200" i="7"/>
  <c r="C212" i="10" s="1"/>
  <c r="D212" i="10" s="1"/>
  <c r="B199" i="7"/>
  <c r="C211" i="10" s="1"/>
  <c r="D211" i="10" s="1"/>
  <c r="B198" i="7"/>
  <c r="C210" i="10" s="1"/>
  <c r="D210" i="10" s="1"/>
  <c r="B197" i="7"/>
  <c r="C209" i="10" s="1"/>
  <c r="D209" i="10" s="1"/>
  <c r="B196" i="7"/>
  <c r="C208" i="10" s="1"/>
  <c r="D208" i="10" s="1"/>
  <c r="B195" i="7"/>
  <c r="C207" i="10" s="1"/>
  <c r="D207" i="10" s="1"/>
  <c r="B194" i="7"/>
  <c r="C206" i="10" s="1"/>
  <c r="D206" i="10" s="1"/>
  <c r="B193" i="7"/>
  <c r="C205" i="10" s="1"/>
  <c r="D205" i="10" s="1"/>
  <c r="B192" i="7"/>
  <c r="C204" i="10" s="1"/>
  <c r="D204" i="10" s="1"/>
  <c r="B191" i="7"/>
  <c r="C203" i="10" s="1"/>
  <c r="D203" i="10" s="1"/>
  <c r="B189" i="7"/>
  <c r="C201" i="10" s="1"/>
  <c r="D201" i="10" s="1"/>
  <c r="B188" i="7"/>
  <c r="C200" i="10" s="1"/>
  <c r="D200" i="10" s="1"/>
  <c r="B187" i="7"/>
  <c r="C199" i="10" s="1"/>
  <c r="D199" i="10" s="1"/>
  <c r="B186" i="7"/>
  <c r="C198" i="10" s="1"/>
  <c r="D198" i="10" s="1"/>
  <c r="B185" i="7"/>
  <c r="C197" i="10" s="1"/>
  <c r="D197" i="10" s="1"/>
  <c r="B184" i="7"/>
  <c r="C196" i="10" s="1"/>
  <c r="D196" i="10" s="1"/>
  <c r="B183" i="7"/>
  <c r="C195" i="10" s="1"/>
  <c r="D195" i="10" s="1"/>
  <c r="B182" i="7"/>
  <c r="C194" i="10" s="1"/>
  <c r="D194" i="10" s="1"/>
  <c r="B181" i="7"/>
  <c r="C192" i="10" s="1"/>
  <c r="D192" i="10" s="1"/>
  <c r="B180" i="7"/>
  <c r="C191" i="10" s="1"/>
  <c r="D191" i="10" s="1"/>
  <c r="B179" i="7"/>
  <c r="C190" i="10" s="1"/>
  <c r="D190" i="10" s="1"/>
  <c r="B178" i="7"/>
  <c r="C189" i="10" s="1"/>
  <c r="D189" i="10" s="1"/>
  <c r="B177" i="7"/>
  <c r="C188" i="10" s="1"/>
  <c r="D188" i="10" s="1"/>
  <c r="B176" i="7"/>
  <c r="C187" i="10" s="1"/>
  <c r="D187" i="10" s="1"/>
  <c r="B175" i="7"/>
  <c r="C186" i="10" s="1"/>
  <c r="D186" i="10" s="1"/>
  <c r="B174" i="7"/>
  <c r="C185" i="10" s="1"/>
  <c r="D185" i="10" s="1"/>
  <c r="B173" i="7"/>
  <c r="C184" i="10" s="1"/>
  <c r="D184" i="10" s="1"/>
  <c r="B172" i="7"/>
  <c r="C183" i="10" s="1"/>
  <c r="D183" i="10" s="1"/>
  <c r="B171" i="7"/>
  <c r="C182" i="10" s="1"/>
  <c r="D182" i="10" s="1"/>
  <c r="B170" i="7"/>
  <c r="C181" i="10" s="1"/>
  <c r="D181" i="10" s="1"/>
  <c r="B169" i="7"/>
  <c r="C180" i="10" s="1"/>
  <c r="D180" i="10" s="1"/>
  <c r="B168" i="7"/>
  <c r="C179" i="10" s="1"/>
  <c r="D179" i="10" s="1"/>
  <c r="B167" i="7"/>
  <c r="C178" i="10" s="1"/>
  <c r="D178" i="10" s="1"/>
  <c r="B166" i="7"/>
  <c r="C177" i="10" s="1"/>
  <c r="D177" i="10" s="1"/>
  <c r="B165" i="7"/>
  <c r="C176" i="10" s="1"/>
  <c r="D176" i="10" s="1"/>
  <c r="B164" i="7"/>
  <c r="C175" i="10" s="1"/>
  <c r="D175" i="10" s="1"/>
  <c r="B163" i="7"/>
  <c r="C174" i="10" s="1"/>
  <c r="D174" i="10" s="1"/>
  <c r="B162" i="7"/>
  <c r="C173" i="10" s="1"/>
  <c r="D173" i="10" s="1"/>
  <c r="B160" i="7"/>
  <c r="C171" i="10" s="1"/>
  <c r="D171" i="10" s="1"/>
  <c r="B159" i="7"/>
  <c r="C170" i="10" s="1"/>
  <c r="D170" i="10" s="1"/>
  <c r="B158" i="7"/>
  <c r="C169" i="10" s="1"/>
  <c r="D169" i="10" s="1"/>
  <c r="B157" i="7"/>
  <c r="C168" i="10" s="1"/>
  <c r="D168" i="10" s="1"/>
  <c r="B156" i="7"/>
  <c r="C167" i="10" s="1"/>
  <c r="D167" i="10" s="1"/>
  <c r="B155" i="7"/>
  <c r="C166" i="10" s="1"/>
  <c r="D166" i="10" s="1"/>
  <c r="B154" i="7"/>
  <c r="C165" i="10" s="1"/>
  <c r="D165" i="10" s="1"/>
  <c r="B153" i="7"/>
  <c r="C164" i="10" s="1"/>
  <c r="D164" i="10" s="1"/>
  <c r="B152" i="7"/>
  <c r="C163" i="10" s="1"/>
  <c r="D163" i="10" s="1"/>
  <c r="B151" i="7"/>
  <c r="C161" i="10" s="1"/>
  <c r="D161" i="10" s="1"/>
  <c r="B149" i="7"/>
  <c r="C159" i="10" s="1"/>
  <c r="D159" i="10" s="1"/>
  <c r="B148" i="7"/>
  <c r="C158" i="10" s="1"/>
  <c r="D158" i="10" s="1"/>
  <c r="B147" i="7"/>
  <c r="C157" i="10" s="1"/>
  <c r="D157" i="10" s="1"/>
  <c r="B146" i="7"/>
  <c r="C156" i="10" s="1"/>
  <c r="D156" i="10" s="1"/>
  <c r="B145" i="7"/>
  <c r="C155" i="10" s="1"/>
  <c r="D155" i="10" s="1"/>
  <c r="B144" i="7"/>
  <c r="C154" i="10" s="1"/>
  <c r="D154" i="10" s="1"/>
  <c r="B143" i="7"/>
  <c r="C150" i="10" s="1"/>
  <c r="D150" i="10" s="1"/>
  <c r="B142" i="7"/>
  <c r="C149" i="10" s="1"/>
  <c r="D149" i="10" s="1"/>
  <c r="B141" i="7"/>
  <c r="C148" i="10" s="1"/>
  <c r="D148" i="10" s="1"/>
  <c r="B140" i="7"/>
  <c r="C147" i="10" s="1"/>
  <c r="D147" i="10" s="1"/>
  <c r="B139" i="7"/>
  <c r="C146" i="10" s="1"/>
  <c r="D146" i="10" s="1"/>
  <c r="B138" i="7"/>
  <c r="C145" i="10" s="1"/>
  <c r="D145" i="10" s="1"/>
  <c r="B137" i="7"/>
  <c r="C144" i="10" s="1"/>
  <c r="D144" i="10" s="1"/>
  <c r="B136" i="7"/>
  <c r="C143" i="10" s="1"/>
  <c r="D143" i="10" s="1"/>
  <c r="B135" i="7"/>
  <c r="C142" i="10" s="1"/>
  <c r="D142" i="10" s="1"/>
  <c r="B134" i="7"/>
  <c r="C141" i="10" s="1"/>
  <c r="D141" i="10" s="1"/>
  <c r="B133" i="7"/>
  <c r="C139" i="10" s="1"/>
  <c r="D139" i="10" s="1"/>
  <c r="B132" i="7"/>
  <c r="C138" i="10" s="1"/>
  <c r="D138" i="10" s="1"/>
  <c r="B131" i="7"/>
  <c r="C137" i="10" s="1"/>
  <c r="D137" i="10" s="1"/>
  <c r="B130" i="7"/>
  <c r="C136" i="10" s="1"/>
  <c r="D136" i="10" s="1"/>
  <c r="B129" i="7"/>
  <c r="C135" i="10" s="1"/>
  <c r="D135" i="10" s="1"/>
  <c r="B128" i="7"/>
  <c r="C134" i="10" s="1"/>
  <c r="D134" i="10" s="1"/>
  <c r="B127" i="7"/>
  <c r="C133" i="10" s="1"/>
  <c r="D133" i="10" s="1"/>
  <c r="B126" i="7"/>
  <c r="C132" i="10" s="1"/>
  <c r="D132" i="10" s="1"/>
  <c r="B125" i="7"/>
  <c r="C131" i="10" s="1"/>
  <c r="D131" i="10" s="1"/>
  <c r="B124" i="7"/>
  <c r="C130" i="10" s="1"/>
  <c r="D130" i="10" s="1"/>
  <c r="B123" i="7"/>
  <c r="C129" i="10" s="1"/>
  <c r="D129" i="10" s="1"/>
  <c r="B122" i="7"/>
  <c r="C128" i="10" s="1"/>
  <c r="D128" i="10" s="1"/>
  <c r="B121" i="7"/>
  <c r="C127" i="10" s="1"/>
  <c r="D127" i="10" s="1"/>
  <c r="B120" i="7"/>
  <c r="C126" i="10" s="1"/>
  <c r="D126" i="10" s="1"/>
  <c r="B119" i="7"/>
  <c r="C125" i="10" s="1"/>
  <c r="D125" i="10" s="1"/>
  <c r="B118" i="7"/>
  <c r="C124" i="10" s="1"/>
  <c r="D124" i="10" s="1"/>
  <c r="B117" i="7"/>
  <c r="C123" i="10" s="1"/>
  <c r="D123" i="10" s="1"/>
  <c r="B116" i="7"/>
  <c r="C122" i="10" s="1"/>
  <c r="D122" i="10" s="1"/>
  <c r="B115" i="7"/>
  <c r="C121" i="10" s="1"/>
  <c r="D121" i="10" s="1"/>
  <c r="B114" i="7"/>
  <c r="C120" i="10" s="1"/>
  <c r="D120" i="10" s="1"/>
  <c r="B112" i="7"/>
  <c r="C118" i="10" s="1"/>
  <c r="D118" i="10" s="1"/>
  <c r="B111" i="7"/>
  <c r="C117" i="10" s="1"/>
  <c r="D117" i="10" s="1"/>
  <c r="B110" i="7"/>
  <c r="C116" i="10" s="1"/>
  <c r="D116" i="10" s="1"/>
  <c r="B109" i="7"/>
  <c r="C115" i="10" s="1"/>
  <c r="D115" i="10" s="1"/>
  <c r="B108" i="7"/>
  <c r="C114" i="10" s="1"/>
  <c r="D114" i="10" s="1"/>
  <c r="B107" i="7"/>
  <c r="C113" i="10" s="1"/>
  <c r="D113" i="10" s="1"/>
  <c r="B106" i="7"/>
  <c r="C112" i="10" s="1"/>
  <c r="D112" i="10" s="1"/>
  <c r="B105" i="7"/>
  <c r="C111" i="10" s="1"/>
  <c r="D111" i="10" s="1"/>
  <c r="B104" i="7"/>
  <c r="C110" i="10" s="1"/>
  <c r="D110" i="10" s="1"/>
  <c r="B103" i="7"/>
  <c r="C109" i="10" s="1"/>
  <c r="D109" i="10" s="1"/>
  <c r="B102" i="7"/>
  <c r="C108" i="10" s="1"/>
  <c r="D108" i="10" s="1"/>
  <c r="B101" i="7"/>
  <c r="C107" i="10" s="1"/>
  <c r="D107" i="10" s="1"/>
  <c r="B100" i="7"/>
  <c r="C106" i="10" s="1"/>
  <c r="D106" i="10" s="1"/>
  <c r="B99" i="7"/>
  <c r="C105" i="10" s="1"/>
  <c r="D105" i="10" s="1"/>
  <c r="B98" i="7"/>
  <c r="C104" i="10" s="1"/>
  <c r="D104" i="10" s="1"/>
  <c r="B97" i="7"/>
  <c r="C103" i="10" s="1"/>
  <c r="D103" i="10" s="1"/>
  <c r="B96" i="7"/>
  <c r="C102" i="10" s="1"/>
  <c r="D102" i="10" s="1"/>
  <c r="B94" i="7"/>
  <c r="C100" i="10" s="1"/>
  <c r="D100" i="10" s="1"/>
  <c r="B93" i="7"/>
  <c r="C99" i="10" s="1"/>
  <c r="D99" i="10" s="1"/>
  <c r="B92" i="7"/>
  <c r="C97" i="10" s="1"/>
  <c r="D97" i="10" s="1"/>
  <c r="B91" i="7"/>
  <c r="C96" i="10" s="1"/>
  <c r="D96" i="10" s="1"/>
  <c r="B90" i="7"/>
  <c r="C95" i="10" s="1"/>
  <c r="D95" i="10" s="1"/>
  <c r="B89" i="7"/>
  <c r="C94" i="10" s="1"/>
  <c r="D94" i="10" s="1"/>
  <c r="B88" i="7"/>
  <c r="C93" i="10" s="1"/>
  <c r="D93" i="10" s="1"/>
  <c r="B87" i="7"/>
  <c r="C92" i="10" s="1"/>
  <c r="D92" i="10" s="1"/>
  <c r="B86" i="7"/>
  <c r="C91" i="10" s="1"/>
  <c r="D91" i="10" s="1"/>
  <c r="B85" i="7"/>
  <c r="C90" i="10" s="1"/>
  <c r="D90" i="10" s="1"/>
  <c r="B84" i="7"/>
  <c r="C89" i="10" s="1"/>
  <c r="D89" i="10" s="1"/>
  <c r="B83" i="7"/>
  <c r="C88" i="10" s="1"/>
  <c r="D88" i="10" s="1"/>
  <c r="B82" i="7"/>
  <c r="C87" i="10" s="1"/>
  <c r="D87" i="10" s="1"/>
  <c r="B81" i="7"/>
  <c r="C86" i="10" s="1"/>
  <c r="D86" i="10" s="1"/>
  <c r="B80" i="7"/>
  <c r="C85" i="10" s="1"/>
  <c r="D85" i="10" s="1"/>
  <c r="B79" i="7"/>
  <c r="C84" i="10" s="1"/>
  <c r="D84" i="10" s="1"/>
  <c r="B78" i="7"/>
  <c r="C83" i="10" s="1"/>
  <c r="D83" i="10" s="1"/>
  <c r="B77" i="7"/>
  <c r="C82" i="10" s="1"/>
  <c r="D82" i="10" s="1"/>
  <c r="B76" i="7"/>
  <c r="C81" i="10" s="1"/>
  <c r="D81" i="10" s="1"/>
  <c r="B75" i="7"/>
  <c r="C80" i="10" s="1"/>
  <c r="D80" i="10" s="1"/>
  <c r="B74" i="7"/>
  <c r="C79" i="10" s="1"/>
  <c r="D79" i="10" s="1"/>
  <c r="B73" i="7"/>
  <c r="C78" i="10" s="1"/>
  <c r="D78" i="10" s="1"/>
  <c r="B72" i="7"/>
  <c r="C77" i="10" s="1"/>
  <c r="D77" i="10" s="1"/>
  <c r="B71" i="7"/>
  <c r="C76" i="10" s="1"/>
  <c r="D76" i="10" s="1"/>
  <c r="B70" i="7"/>
  <c r="C75" i="10" s="1"/>
  <c r="D75" i="10" s="1"/>
  <c r="B68" i="7"/>
  <c r="C72" i="10" s="1"/>
  <c r="D72" i="10" s="1"/>
  <c r="B67" i="7"/>
  <c r="C71" i="10" s="1"/>
  <c r="D71" i="10" s="1"/>
  <c r="B66" i="7"/>
  <c r="C69" i="10" s="1"/>
  <c r="D69" i="10" s="1"/>
  <c r="B65" i="7"/>
  <c r="C68" i="10" s="1"/>
  <c r="D68" i="10" s="1"/>
  <c r="B64" i="7"/>
  <c r="C67" i="10" s="1"/>
  <c r="D67" i="10" s="1"/>
  <c r="B63" i="7"/>
  <c r="C64" i="10" s="1"/>
  <c r="D64" i="10" s="1"/>
  <c r="B62" i="7"/>
  <c r="C60" i="10" s="1"/>
  <c r="D60" i="10" s="1"/>
  <c r="B61" i="7"/>
  <c r="C58" i="10" s="1"/>
  <c r="D58" i="10" s="1"/>
  <c r="B60" i="7"/>
  <c r="C57" i="10" s="1"/>
  <c r="D57" i="10" s="1"/>
  <c r="B59" i="7"/>
  <c r="C56" i="10" s="1"/>
  <c r="D56" i="10" s="1"/>
  <c r="B58" i="7"/>
  <c r="C55" i="10" s="1"/>
  <c r="D55" i="10" s="1"/>
  <c r="B57" i="7"/>
  <c r="C54" i="10" s="1"/>
  <c r="D54" i="10" s="1"/>
  <c r="B56" i="7"/>
  <c r="C53" i="10" s="1"/>
  <c r="D53" i="10" s="1"/>
  <c r="B55" i="7"/>
  <c r="C52" i="10" s="1"/>
  <c r="D52" i="10" s="1"/>
  <c r="B54" i="7"/>
  <c r="C51" i="10" s="1"/>
  <c r="D51" i="10" s="1"/>
  <c r="B53" i="7"/>
  <c r="C50" i="10" s="1"/>
  <c r="D50" i="10" s="1"/>
  <c r="B52" i="7"/>
  <c r="C49" i="10" s="1"/>
  <c r="D49" i="10" s="1"/>
  <c r="B51" i="7"/>
  <c r="C48" i="10" s="1"/>
  <c r="D48" i="10" s="1"/>
  <c r="B50" i="7"/>
  <c r="C47" i="10" s="1"/>
  <c r="D47" i="10" s="1"/>
  <c r="B49" i="7"/>
  <c r="C45" i="10" s="1"/>
  <c r="D45" i="10" s="1"/>
  <c r="B48" i="7"/>
  <c r="C44" i="10" s="1"/>
  <c r="D44" i="10" s="1"/>
  <c r="B47" i="7"/>
  <c r="C43" i="10" s="1"/>
  <c r="D43" i="10" s="1"/>
  <c r="B46" i="7"/>
  <c r="C42" i="10" s="1"/>
  <c r="D42" i="10" s="1"/>
  <c r="B45" i="7"/>
  <c r="C41" i="10" s="1"/>
  <c r="D41" i="10" s="1"/>
  <c r="B44" i="7"/>
  <c r="C40" i="10" s="1"/>
  <c r="D40" i="10" s="1"/>
  <c r="B43" i="7"/>
  <c r="C39" i="10" s="1"/>
  <c r="D39" i="10" s="1"/>
  <c r="B41" i="7"/>
  <c r="C37" i="10" s="1"/>
  <c r="D37" i="10" s="1"/>
  <c r="B40" i="7"/>
  <c r="C36" i="10" s="1"/>
  <c r="D36" i="10" s="1"/>
  <c r="B39" i="7"/>
  <c r="C35" i="10" s="1"/>
  <c r="D35" i="10" s="1"/>
  <c r="B38" i="7"/>
  <c r="C34" i="10" s="1"/>
  <c r="D34" i="10" s="1"/>
  <c r="B37" i="7"/>
  <c r="C32" i="10" s="1"/>
  <c r="D32" i="10" s="1"/>
  <c r="B36" i="7"/>
  <c r="C31" i="10" s="1"/>
  <c r="D31" i="10" s="1"/>
  <c r="B35" i="7"/>
  <c r="C29" i="10" s="1"/>
  <c r="D29" i="10" s="1"/>
  <c r="B34" i="7"/>
  <c r="C27" i="10" s="1"/>
  <c r="D27" i="10" s="1"/>
  <c r="B33" i="7"/>
  <c r="C26" i="10" s="1"/>
  <c r="D26" i="10" s="1"/>
  <c r="B32" i="7"/>
  <c r="C25" i="10" s="1"/>
  <c r="D25" i="10" s="1"/>
  <c r="B31" i="7"/>
  <c r="C24" i="10" s="1"/>
  <c r="D24" i="10" s="1"/>
  <c r="B30" i="7"/>
  <c r="C23" i="10" s="1"/>
  <c r="D23" i="10" s="1"/>
  <c r="B29" i="7"/>
  <c r="C22" i="10" s="1"/>
  <c r="D22" i="10" s="1"/>
  <c r="B28" i="7"/>
  <c r="C21" i="10" s="1"/>
  <c r="D21" i="10" s="1"/>
  <c r="B26" i="7"/>
  <c r="C19" i="10" s="1"/>
  <c r="D19" i="10" s="1"/>
  <c r="B25" i="7"/>
  <c r="C18" i="10" s="1"/>
  <c r="D18" i="10" s="1"/>
  <c r="B24" i="7"/>
  <c r="C17" i="10" s="1"/>
  <c r="D17" i="10" s="1"/>
  <c r="B23" i="7"/>
  <c r="C15" i="10" s="1"/>
  <c r="D15" i="10" s="1"/>
  <c r="B22" i="7"/>
  <c r="C14" i="10" s="1"/>
  <c r="D14" i="10" s="1"/>
  <c r="B21" i="7"/>
  <c r="C13" i="10" s="1"/>
  <c r="D13" i="10" s="1"/>
  <c r="B20" i="7"/>
  <c r="C9" i="10" s="1"/>
  <c r="D9" i="10" s="1"/>
  <c r="B19" i="7"/>
  <c r="C8" i="10" s="1"/>
  <c r="D8" i="10" s="1"/>
  <c r="B17" i="7"/>
  <c r="C6" i="10" s="1"/>
  <c r="D6" i="10" s="1"/>
  <c r="B16" i="7"/>
  <c r="C5" i="10" s="1"/>
  <c r="D5" i="10" s="1"/>
  <c r="B15" i="7"/>
  <c r="C4" i="10" s="1"/>
  <c r="D4" i="10" s="1"/>
  <c r="B14" i="7"/>
  <c r="C3" i="10" s="1"/>
  <c r="D3" i="10" s="1"/>
  <c r="B13" i="7"/>
  <c r="C2" i="10" s="1"/>
  <c r="D2" i="10" s="1"/>
  <c r="B18" i="7"/>
  <c r="C7" i="10" s="1"/>
  <c r="D7" i="10" s="1"/>
  <c r="C301" i="10"/>
  <c r="D301" i="10" s="1"/>
  <c r="D312" i="7"/>
  <c r="D314" i="7"/>
  <c r="D315" i="7"/>
  <c r="D316" i="7"/>
  <c r="D313" i="7"/>
  <c r="G407" i="7"/>
  <c r="L407" i="7" s="1"/>
  <c r="G406" i="7"/>
  <c r="L406" i="7" s="1"/>
  <c r="G405" i="7"/>
  <c r="L405" i="7" s="1"/>
  <c r="G404" i="7"/>
  <c r="L404" i="7" s="1"/>
  <c r="G403" i="7"/>
  <c r="L403" i="7" s="1"/>
  <c r="G402" i="7"/>
  <c r="L402" i="7" s="1"/>
  <c r="G401" i="7"/>
  <c r="L401" i="7" s="1"/>
  <c r="G400" i="7"/>
  <c r="L400" i="7" s="1"/>
  <c r="G399" i="7"/>
  <c r="L399" i="7" s="1"/>
  <c r="G398" i="7"/>
  <c r="L398" i="7" s="1"/>
  <c r="G397" i="7"/>
  <c r="L397" i="7" s="1"/>
  <c r="G396" i="7"/>
  <c r="L396" i="7" s="1"/>
  <c r="G395" i="7"/>
  <c r="L395" i="7" s="1"/>
  <c r="G394" i="7"/>
  <c r="L394" i="7" s="1"/>
  <c r="G393" i="7"/>
  <c r="L393" i="7" s="1"/>
  <c r="G392" i="7"/>
  <c r="L392" i="7" s="1"/>
  <c r="G391" i="7"/>
  <c r="L391" i="7" s="1"/>
  <c r="G390" i="7"/>
  <c r="L390" i="7" s="1"/>
  <c r="G389" i="7"/>
  <c r="L389" i="7" s="1"/>
  <c r="G388" i="7"/>
  <c r="L388" i="7" s="1"/>
  <c r="G387" i="7"/>
  <c r="L387" i="7" s="1"/>
  <c r="G386" i="7"/>
  <c r="L386" i="7" s="1"/>
  <c r="G385" i="7"/>
  <c r="L385" i="7" s="1"/>
  <c r="G384" i="7"/>
  <c r="L384" i="7" s="1"/>
  <c r="G383" i="7"/>
  <c r="L383" i="7" s="1"/>
  <c r="G382" i="7"/>
  <c r="L382" i="7" s="1"/>
  <c r="G381" i="7"/>
  <c r="L381" i="7" s="1"/>
  <c r="G380" i="7"/>
  <c r="L380" i="7" s="1"/>
  <c r="G379" i="7"/>
  <c r="L379" i="7" s="1"/>
  <c r="G378" i="7"/>
  <c r="L378" i="7" s="1"/>
  <c r="G377" i="7"/>
  <c r="L377" i="7" s="1"/>
  <c r="G376" i="7"/>
  <c r="L376" i="7" s="1"/>
  <c r="G375" i="7"/>
  <c r="L375" i="7" s="1"/>
  <c r="G374" i="7"/>
  <c r="L374" i="7" s="1"/>
  <c r="G373" i="7"/>
  <c r="L373" i="7" s="1"/>
  <c r="G372" i="7"/>
  <c r="L372" i="7" s="1"/>
  <c r="G371" i="7"/>
  <c r="L371" i="7" s="1"/>
  <c r="G370" i="7"/>
  <c r="L370" i="7" s="1"/>
  <c r="G369" i="7"/>
  <c r="L369" i="7" s="1"/>
  <c r="G368" i="7"/>
  <c r="L368" i="7" s="1"/>
  <c r="G367" i="7"/>
  <c r="L367" i="7" s="1"/>
  <c r="G366" i="7"/>
  <c r="L366" i="7" s="1"/>
  <c r="G365" i="7"/>
  <c r="L365" i="7" s="1"/>
  <c r="G364" i="7"/>
  <c r="L364" i="7" s="1"/>
  <c r="G363" i="7"/>
  <c r="L363" i="7" s="1"/>
  <c r="G362" i="7"/>
  <c r="L362" i="7" s="1"/>
  <c r="G361" i="7"/>
  <c r="L361" i="7" s="1"/>
  <c r="G360" i="7"/>
  <c r="L360" i="7" s="1"/>
  <c r="G359" i="7"/>
  <c r="L359" i="7" s="1"/>
  <c r="G358" i="7"/>
  <c r="L358" i="7" s="1"/>
  <c r="G357" i="7"/>
  <c r="L357" i="7" s="1"/>
  <c r="G356" i="7"/>
  <c r="L356" i="7" s="1"/>
  <c r="G355" i="7"/>
  <c r="L355" i="7" s="1"/>
  <c r="G354" i="7"/>
  <c r="L354" i="7" s="1"/>
  <c r="G353" i="7"/>
  <c r="L353" i="7" s="1"/>
  <c r="G352" i="7"/>
  <c r="L352" i="7" s="1"/>
  <c r="G351" i="7"/>
  <c r="L351" i="7" s="1"/>
  <c r="G350" i="7"/>
  <c r="L350" i="7" s="1"/>
  <c r="G349" i="7"/>
  <c r="L349" i="7" s="1"/>
  <c r="G348" i="7"/>
  <c r="L348" i="7" s="1"/>
  <c r="G347" i="7"/>
  <c r="L347" i="7" s="1"/>
  <c r="G346" i="7"/>
  <c r="L346" i="7" s="1"/>
  <c r="G345" i="7"/>
  <c r="L345" i="7" s="1"/>
  <c r="G344" i="7"/>
  <c r="L344" i="7" s="1"/>
  <c r="G343" i="7"/>
  <c r="L343" i="7" s="1"/>
  <c r="G342" i="7"/>
  <c r="L342" i="7" s="1"/>
  <c r="G341" i="7"/>
  <c r="L341" i="7" s="1"/>
  <c r="G340" i="7"/>
  <c r="L340" i="7" s="1"/>
  <c r="G339" i="7"/>
  <c r="L339" i="7" s="1"/>
  <c r="G338" i="7"/>
  <c r="L338" i="7" s="1"/>
  <c r="G337" i="7"/>
  <c r="L337" i="7" s="1"/>
  <c r="G336" i="7"/>
  <c r="L336" i="7" s="1"/>
  <c r="G335" i="7"/>
  <c r="L335" i="7" s="1"/>
  <c r="G334" i="7"/>
  <c r="L334" i="7" s="1"/>
  <c r="G333" i="7"/>
  <c r="L333" i="7" s="1"/>
  <c r="G332" i="7"/>
  <c r="L332" i="7" s="1"/>
  <c r="G331" i="7"/>
  <c r="L331" i="7" s="1"/>
  <c r="G330" i="7"/>
  <c r="L330" i="7" s="1"/>
  <c r="G329" i="7"/>
  <c r="L329" i="7" s="1"/>
  <c r="G328" i="7"/>
  <c r="L328" i="7" s="1"/>
  <c r="G327" i="7"/>
  <c r="L327" i="7" s="1"/>
  <c r="E416" i="7"/>
  <c r="D425" i="7"/>
  <c r="G425" i="7" s="1"/>
  <c r="L425" i="7" s="1"/>
  <c r="D420" i="7"/>
  <c r="G420" i="7" s="1"/>
  <c r="L420" i="7" s="1"/>
  <c r="D419" i="7"/>
  <c r="G419" i="7" s="1"/>
  <c r="L419" i="7" s="1"/>
  <c r="D418" i="7"/>
  <c r="G418" i="7" s="1"/>
  <c r="L418" i="7" s="1"/>
  <c r="D417" i="7"/>
  <c r="G417" i="7" s="1"/>
  <c r="L417" i="7" s="1"/>
  <c r="G424" i="7"/>
  <c r="G422" i="7"/>
  <c r="L421" i="7"/>
  <c r="E423" i="7"/>
  <c r="G423" i="7" s="1"/>
  <c r="A474" i="7"/>
  <c r="B474" i="7"/>
  <c r="G474" i="7" s="1"/>
  <c r="L474" i="7" s="1"/>
  <c r="D474" i="7"/>
  <c r="E474" i="7"/>
  <c r="F474" i="7"/>
  <c r="A475" i="7"/>
  <c r="B475" i="7"/>
  <c r="G475" i="7" s="1"/>
  <c r="L475" i="7" s="1"/>
  <c r="D475" i="7"/>
  <c r="E475" i="7"/>
  <c r="F475" i="7"/>
  <c r="A476" i="7"/>
  <c r="B476" i="7"/>
  <c r="G476" i="7" s="1"/>
  <c r="L476" i="7" s="1"/>
  <c r="D476" i="7"/>
  <c r="E476" i="7"/>
  <c r="F476" i="7"/>
  <c r="A477" i="7"/>
  <c r="B477" i="7"/>
  <c r="G477" i="7" s="1"/>
  <c r="L477" i="7" s="1"/>
  <c r="D477" i="7"/>
  <c r="E477" i="7"/>
  <c r="F477" i="7"/>
  <c r="A478" i="7"/>
  <c r="B478" i="7"/>
  <c r="G478" i="7" s="1"/>
  <c r="L478" i="7" s="1"/>
  <c r="D478" i="7"/>
  <c r="E478" i="7"/>
  <c r="F478" i="7"/>
  <c r="A479" i="7"/>
  <c r="B479" i="7"/>
  <c r="G479" i="7" s="1"/>
  <c r="L479" i="7" s="1"/>
  <c r="D479" i="7"/>
  <c r="E479" i="7"/>
  <c r="F479" i="7"/>
  <c r="A480" i="7"/>
  <c r="B480" i="7"/>
  <c r="G480" i="7" s="1"/>
  <c r="L480" i="7" s="1"/>
  <c r="D480" i="7"/>
  <c r="E480" i="7"/>
  <c r="F480" i="7"/>
  <c r="A481" i="7"/>
  <c r="B481" i="7"/>
  <c r="G481" i="7" s="1"/>
  <c r="L481" i="7" s="1"/>
  <c r="D481" i="7"/>
  <c r="E481" i="7"/>
  <c r="F481" i="7"/>
  <c r="A482" i="7"/>
  <c r="B482" i="7"/>
  <c r="G482" i="7" s="1"/>
  <c r="L482" i="7" s="1"/>
  <c r="D482" i="7"/>
  <c r="E482" i="7"/>
  <c r="F482" i="7"/>
  <c r="A483" i="7"/>
  <c r="B483" i="7"/>
  <c r="G483" i="7" s="1"/>
  <c r="L483" i="7" s="1"/>
  <c r="D483" i="7"/>
  <c r="E483" i="7"/>
  <c r="F483" i="7"/>
  <c r="G472" i="7"/>
  <c r="L472" i="7" s="1"/>
  <c r="F472" i="7"/>
  <c r="E472" i="7"/>
  <c r="D472" i="7"/>
  <c r="G471" i="7"/>
  <c r="L471" i="7" s="1"/>
  <c r="F471" i="7"/>
  <c r="E471" i="7"/>
  <c r="D471" i="7"/>
  <c r="G470" i="7"/>
  <c r="L470" i="7" s="1"/>
  <c r="F470" i="7"/>
  <c r="E470" i="7"/>
  <c r="D470" i="7"/>
  <c r="G469" i="7"/>
  <c r="L469" i="7" s="1"/>
  <c r="F469" i="7"/>
  <c r="E469" i="7"/>
  <c r="D469" i="7"/>
  <c r="G468" i="7"/>
  <c r="L468" i="7" s="1"/>
  <c r="F468" i="7"/>
  <c r="E468" i="7"/>
  <c r="G467" i="7"/>
  <c r="L467" i="7" s="1"/>
  <c r="F467" i="7"/>
  <c r="E467" i="7"/>
  <c r="D467" i="7"/>
  <c r="G466" i="7"/>
  <c r="L466" i="7" s="1"/>
  <c r="F466" i="7"/>
  <c r="E466" i="7"/>
  <c r="G465" i="7"/>
  <c r="L465" i="7" s="1"/>
  <c r="F465" i="7"/>
  <c r="E465" i="7"/>
  <c r="G464" i="7"/>
  <c r="L464" i="7" s="1"/>
  <c r="F464" i="7"/>
  <c r="E464" i="7"/>
  <c r="D464" i="7"/>
  <c r="G463" i="7"/>
  <c r="L463" i="7" s="1"/>
  <c r="F463" i="7"/>
  <c r="E463" i="7"/>
  <c r="D463" i="7"/>
  <c r="G462" i="7"/>
  <c r="L462" i="7" s="1"/>
  <c r="F462" i="7"/>
  <c r="E462" i="7"/>
  <c r="D462" i="7"/>
  <c r="G461" i="7"/>
  <c r="L461" i="7" s="1"/>
  <c r="F461" i="7"/>
  <c r="E461" i="7"/>
  <c r="D461" i="7"/>
  <c r="G460" i="7"/>
  <c r="L460" i="7" s="1"/>
  <c r="F460" i="7"/>
  <c r="E460" i="7"/>
  <c r="D460" i="7"/>
  <c r="G459" i="7"/>
  <c r="L459" i="7" s="1"/>
  <c r="F459" i="7"/>
  <c r="E459" i="7"/>
  <c r="G458" i="7"/>
  <c r="L458" i="7" s="1"/>
  <c r="F458" i="7"/>
  <c r="E458" i="7"/>
  <c r="D458" i="7"/>
  <c r="G457" i="7"/>
  <c r="L457" i="7" s="1"/>
  <c r="F457" i="7"/>
  <c r="E457" i="7"/>
  <c r="D457" i="7"/>
  <c r="G456" i="7"/>
  <c r="L456" i="7" s="1"/>
  <c r="F456" i="7"/>
  <c r="E456" i="7"/>
  <c r="D456" i="7"/>
  <c r="G455" i="7"/>
  <c r="L455" i="7" s="1"/>
  <c r="F455" i="7"/>
  <c r="E455" i="7"/>
  <c r="D455" i="7"/>
  <c r="G454" i="7"/>
  <c r="L454" i="7" s="1"/>
  <c r="F454" i="7"/>
  <c r="E454" i="7"/>
  <c r="D454" i="7"/>
  <c r="G453" i="7"/>
  <c r="L453" i="7" s="1"/>
  <c r="F453" i="7"/>
  <c r="E453" i="7"/>
  <c r="D453" i="7"/>
  <c r="G452" i="7"/>
  <c r="L452" i="7" s="1"/>
  <c r="F452" i="7"/>
  <c r="E452" i="7"/>
  <c r="D452" i="7"/>
  <c r="A453" i="7"/>
  <c r="B453" i="7"/>
  <c r="A454" i="7"/>
  <c r="B454" i="7"/>
  <c r="A455" i="7"/>
  <c r="B455" i="7"/>
  <c r="A456" i="7"/>
  <c r="B456" i="7"/>
  <c r="A457" i="7"/>
  <c r="B457" i="7"/>
  <c r="A458" i="7"/>
  <c r="B458" i="7"/>
  <c r="A459" i="7"/>
  <c r="B459" i="7"/>
  <c r="A460" i="7"/>
  <c r="B460" i="7"/>
  <c r="A461" i="7"/>
  <c r="B461" i="7"/>
  <c r="A462" i="7"/>
  <c r="B462" i="7"/>
  <c r="A463" i="7"/>
  <c r="B463" i="7"/>
  <c r="A464" i="7"/>
  <c r="B464" i="7"/>
  <c r="A465" i="7"/>
  <c r="B465" i="7"/>
  <c r="A466" i="7"/>
  <c r="B466" i="7"/>
  <c r="A467" i="7"/>
  <c r="B467" i="7"/>
  <c r="A468" i="7"/>
  <c r="B468" i="7"/>
  <c r="A469" i="7"/>
  <c r="B469" i="7"/>
  <c r="A470" i="7"/>
  <c r="B470" i="7"/>
  <c r="A471" i="7"/>
  <c r="B471" i="7"/>
  <c r="A472" i="7"/>
  <c r="B472" i="7"/>
  <c r="B452" i="7"/>
  <c r="A452" i="7"/>
  <c r="B519" i="7"/>
  <c r="D519" i="7" s="1"/>
  <c r="B518" i="7"/>
  <c r="D518" i="7" s="1"/>
  <c r="B517" i="7"/>
  <c r="D517" i="7" s="1"/>
  <c r="B516" i="7"/>
  <c r="D516" i="7" s="1"/>
  <c r="L451" i="7" l="1"/>
  <c r="I321" i="7"/>
  <c r="G426" i="7"/>
  <c r="L423" i="7"/>
  <c r="L426" i="7" s="1"/>
  <c r="F451" i="7"/>
  <c r="G451" i="7"/>
  <c r="D451" i="7"/>
  <c r="F254" i="7"/>
  <c r="F250" i="7"/>
  <c r="C306" i="10"/>
  <c r="D306" i="10" s="1"/>
  <c r="F317" i="7"/>
  <c r="F308" i="7"/>
  <c r="F304" i="7"/>
  <c r="F300" i="7"/>
  <c r="F296" i="7"/>
  <c r="F292" i="7"/>
  <c r="F288" i="7"/>
  <c r="F284" i="7"/>
  <c r="F280" i="7"/>
  <c r="F276" i="7"/>
  <c r="F272" i="7"/>
  <c r="F268" i="7"/>
  <c r="F264" i="7"/>
  <c r="F226" i="7"/>
  <c r="F222" i="7"/>
  <c r="F218" i="7"/>
  <c r="F214" i="7"/>
  <c r="F210" i="7"/>
  <c r="F206" i="7"/>
  <c r="F202" i="7"/>
  <c r="F198" i="7"/>
  <c r="F194" i="7"/>
  <c r="F190" i="7"/>
  <c r="F186" i="7"/>
  <c r="F182" i="7"/>
  <c r="F178" i="7"/>
  <c r="F174" i="7"/>
  <c r="F170" i="7"/>
  <c r="F166" i="7"/>
  <c r="F162" i="7"/>
  <c r="F158" i="7"/>
  <c r="F154" i="7"/>
  <c r="F150" i="7"/>
  <c r="F146" i="7"/>
  <c r="F142" i="7"/>
  <c r="F138" i="7"/>
  <c r="F134" i="7"/>
  <c r="F130" i="7"/>
  <c r="F126" i="7"/>
  <c r="F122" i="7"/>
  <c r="F118" i="7"/>
  <c r="F114" i="7"/>
  <c r="F110" i="7"/>
  <c r="F106" i="7"/>
  <c r="F102" i="7"/>
  <c r="F98" i="7"/>
  <c r="F94" i="7"/>
  <c r="F90" i="7"/>
  <c r="F86" i="7"/>
  <c r="F82" i="7"/>
  <c r="F78" i="7"/>
  <c r="F74" i="7"/>
  <c r="F70" i="7"/>
  <c r="F66" i="7"/>
  <c r="F62" i="7"/>
  <c r="F58" i="7"/>
  <c r="F54" i="7"/>
  <c r="F50" i="7"/>
  <c r="F46" i="7"/>
  <c r="F42" i="7"/>
  <c r="F38" i="7"/>
  <c r="F34" i="7"/>
  <c r="F30" i="7"/>
  <c r="F26" i="7"/>
  <c r="F22" i="7"/>
  <c r="F18" i="7"/>
  <c r="F14" i="7"/>
  <c r="F323" i="7"/>
  <c r="F311" i="7"/>
  <c r="F307" i="7"/>
  <c r="F303" i="7"/>
  <c r="F295" i="7"/>
  <c r="F291" i="7"/>
  <c r="F287" i="7"/>
  <c r="F283" i="7"/>
  <c r="F279" i="7"/>
  <c r="F275" i="7"/>
  <c r="F271" i="7"/>
  <c r="F267" i="7"/>
  <c r="F263" i="7"/>
  <c r="F225" i="7"/>
  <c r="F221" i="7"/>
  <c r="F217" i="7"/>
  <c r="F213" i="7"/>
  <c r="F209" i="7"/>
  <c r="F205" i="7"/>
  <c r="F201" i="7"/>
  <c r="F197" i="7"/>
  <c r="F193" i="7"/>
  <c r="F189" i="7"/>
  <c r="F185" i="7"/>
  <c r="F181" i="7"/>
  <c r="F177" i="7"/>
  <c r="F173" i="7"/>
  <c r="F169" i="7"/>
  <c r="F165" i="7"/>
  <c r="F161" i="7"/>
  <c r="F157" i="7"/>
  <c r="F153" i="7"/>
  <c r="F149" i="7"/>
  <c r="F145" i="7"/>
  <c r="F141" i="7"/>
  <c r="F137" i="7"/>
  <c r="F133" i="7"/>
  <c r="F129" i="7"/>
  <c r="F125" i="7"/>
  <c r="F121" i="7"/>
  <c r="F117" i="7"/>
  <c r="F109" i="7"/>
  <c r="F105" i="7"/>
  <c r="F101" i="7"/>
  <c r="F97" i="7"/>
  <c r="F93" i="7"/>
  <c r="F89" i="7"/>
  <c r="F85" i="7"/>
  <c r="F81" i="7"/>
  <c r="F77" i="7"/>
  <c r="F73" i="7"/>
  <c r="F69" i="7"/>
  <c r="F65" i="7"/>
  <c r="F61" i="7"/>
  <c r="F57" i="7"/>
  <c r="F53" i="7"/>
  <c r="F49" i="7"/>
  <c r="F45" i="7"/>
  <c r="F41" i="7"/>
  <c r="F37" i="7"/>
  <c r="F33" i="7"/>
  <c r="F29" i="7"/>
  <c r="F25" i="7"/>
  <c r="F21" i="7"/>
  <c r="F17" i="7"/>
  <c r="F13" i="7"/>
  <c r="F319" i="7"/>
  <c r="F310" i="7"/>
  <c r="F306" i="7"/>
  <c r="F302" i="7"/>
  <c r="F298" i="7"/>
  <c r="F294" i="7"/>
  <c r="F290" i="7"/>
  <c r="F286" i="7"/>
  <c r="F282" i="7"/>
  <c r="F278" i="7"/>
  <c r="F274" i="7"/>
  <c r="F270" i="7"/>
  <c r="F266" i="7"/>
  <c r="F262" i="7"/>
  <c r="F228" i="7"/>
  <c r="F224" i="7"/>
  <c r="F220" i="7"/>
  <c r="F216" i="7"/>
  <c r="F212" i="7"/>
  <c r="F208" i="7"/>
  <c r="F204" i="7"/>
  <c r="F200" i="7"/>
  <c r="F196" i="7"/>
  <c r="F192" i="7"/>
  <c r="F188" i="7"/>
  <c r="F184" i="7"/>
  <c r="F180" i="7"/>
  <c r="F176" i="7"/>
  <c r="F172" i="7"/>
  <c r="F168" i="7"/>
  <c r="F164" i="7"/>
  <c r="F160" i="7"/>
  <c r="F156" i="7"/>
  <c r="F152" i="7"/>
  <c r="F148" i="7"/>
  <c r="F144" i="7"/>
  <c r="F140" i="7"/>
  <c r="F136" i="7"/>
  <c r="F132" i="7"/>
  <c r="F128" i="7"/>
  <c r="F124" i="7"/>
  <c r="F120" i="7"/>
  <c r="F116" i="7"/>
  <c r="F112" i="7"/>
  <c r="F108" i="7"/>
  <c r="F104" i="7"/>
  <c r="F100" i="7"/>
  <c r="F96" i="7"/>
  <c r="F92" i="7"/>
  <c r="F88" i="7"/>
  <c r="F84" i="7"/>
  <c r="F80" i="7"/>
  <c r="F76" i="7"/>
  <c r="F72" i="7"/>
  <c r="F68" i="7"/>
  <c r="F64" i="7"/>
  <c r="F60" i="7"/>
  <c r="F56" i="7"/>
  <c r="F52" i="7"/>
  <c r="F48" i="7"/>
  <c r="F44" i="7"/>
  <c r="F40" i="7"/>
  <c r="F36" i="7"/>
  <c r="F32" i="7"/>
  <c r="F28" i="7"/>
  <c r="F24" i="7"/>
  <c r="F20" i="7"/>
  <c r="F16" i="7"/>
  <c r="F325" i="7"/>
  <c r="F318" i="7"/>
  <c r="F309" i="7"/>
  <c r="F305" i="7"/>
  <c r="F301" i="7"/>
  <c r="F297" i="7"/>
  <c r="F293" i="7"/>
  <c r="F289" i="7"/>
  <c r="F285" i="7"/>
  <c r="F281" i="7"/>
  <c r="F277" i="7"/>
  <c r="F273" i="7"/>
  <c r="F269" i="7"/>
  <c r="F265" i="7"/>
  <c r="F261" i="7"/>
  <c r="F227" i="7"/>
  <c r="F223" i="7"/>
  <c r="F219" i="7"/>
  <c r="F215" i="7"/>
  <c r="F211" i="7"/>
  <c r="F207" i="7"/>
  <c r="F203" i="7"/>
  <c r="F199" i="7"/>
  <c r="F195" i="7"/>
  <c r="F191" i="7"/>
  <c r="F187" i="7"/>
  <c r="F183" i="7"/>
  <c r="F179" i="7"/>
  <c r="F175" i="7"/>
  <c r="F171" i="7"/>
  <c r="F167" i="7"/>
  <c r="F163" i="7"/>
  <c r="F159" i="7"/>
  <c r="F155" i="7"/>
  <c r="F151" i="7"/>
  <c r="F147" i="7"/>
  <c r="F143" i="7"/>
  <c r="F139" i="7"/>
  <c r="F135" i="7"/>
  <c r="F131" i="7"/>
  <c r="F127" i="7"/>
  <c r="F123" i="7"/>
  <c r="F119" i="7"/>
  <c r="F115" i="7"/>
  <c r="F111" i="7"/>
  <c r="F107" i="7"/>
  <c r="F103" i="7"/>
  <c r="F99" i="7"/>
  <c r="F95" i="7"/>
  <c r="F91" i="7"/>
  <c r="F87" i="7"/>
  <c r="F83" i="7"/>
  <c r="F79" i="7"/>
  <c r="F75" i="7"/>
  <c r="F71" i="7"/>
  <c r="F67" i="7"/>
  <c r="F63" i="7"/>
  <c r="F59" i="7"/>
  <c r="F55" i="7"/>
  <c r="F51" i="7"/>
  <c r="F47" i="7"/>
  <c r="F43" i="7"/>
  <c r="F39" i="7"/>
  <c r="F35" i="7"/>
  <c r="F31" i="7"/>
  <c r="F27" i="7"/>
  <c r="F23" i="7"/>
  <c r="F19" i="7"/>
  <c r="F15" i="7"/>
  <c r="E7" i="7"/>
  <c r="F229" i="7"/>
  <c r="D515" i="7"/>
  <c r="D512" i="7" s="1"/>
  <c r="E451" i="7"/>
  <c r="B451" i="7"/>
  <c r="G515" i="7"/>
  <c r="B508" i="7"/>
  <c r="B511" i="7" s="1"/>
  <c r="B444" i="7"/>
  <c r="G444" i="7" s="1"/>
  <c r="L444" i="7" s="1"/>
  <c r="A444" i="7"/>
  <c r="B443" i="7"/>
  <c r="G443" i="7" s="1"/>
  <c r="L443" i="7" s="1"/>
  <c r="A443" i="7"/>
  <c r="B442" i="7"/>
  <c r="G442" i="7" s="1"/>
  <c r="L442" i="7" s="1"/>
  <c r="A442" i="7"/>
  <c r="B441" i="7"/>
  <c r="G441" i="7" s="1"/>
  <c r="L441" i="7" s="1"/>
  <c r="A441" i="7"/>
  <c r="B440" i="7"/>
  <c r="G440" i="7" s="1"/>
  <c r="L440" i="7" s="1"/>
  <c r="A440" i="7"/>
  <c r="B439" i="7"/>
  <c r="G439" i="7" s="1"/>
  <c r="L439" i="7" s="1"/>
  <c r="A439" i="7"/>
  <c r="B438" i="7"/>
  <c r="G438" i="7" s="1"/>
  <c r="L438" i="7" s="1"/>
  <c r="A438" i="7"/>
  <c r="B435" i="7"/>
  <c r="G435" i="7" s="1"/>
  <c r="L435" i="7" s="1"/>
  <c r="B436" i="7"/>
  <c r="G436" i="7" s="1"/>
  <c r="L436" i="7" s="1"/>
  <c r="B434" i="7"/>
  <c r="G434" i="7" s="1"/>
  <c r="L434" i="7" s="1"/>
  <c r="A435" i="7"/>
  <c r="A436" i="7"/>
  <c r="A434" i="7"/>
  <c r="B413" i="7"/>
  <c r="B412" i="7"/>
  <c r="G412" i="7" s="1"/>
  <c r="L412" i="7" s="1"/>
  <c r="A413" i="7"/>
  <c r="A412" i="7"/>
  <c r="D499" i="7"/>
  <c r="D498" i="7"/>
  <c r="D497" i="7"/>
  <c r="D496" i="7"/>
  <c r="E507" i="7"/>
  <c r="E500" i="7"/>
  <c r="B489" i="7"/>
  <c r="G489" i="7" s="1"/>
  <c r="L489" i="7" s="1"/>
  <c r="E487" i="7"/>
  <c r="E495" i="7" s="1"/>
  <c r="D487" i="7"/>
  <c r="D495" i="7" s="1"/>
  <c r="B487" i="7"/>
  <c r="B486" i="7" s="1"/>
  <c r="B445" i="7"/>
  <c r="G445" i="7" s="1"/>
  <c r="G433" i="7"/>
  <c r="L433" i="7" s="1"/>
  <c r="B523" i="7"/>
  <c r="E430" i="7"/>
  <c r="D430" i="7"/>
  <c r="D449" i="7" s="1"/>
  <c r="B408" i="7"/>
  <c r="B326" i="7"/>
  <c r="G326" i="7" s="1"/>
  <c r="L326" i="7" s="1"/>
  <c r="B9" i="7"/>
  <c r="D7" i="7"/>
  <c r="B7" i="7"/>
  <c r="G448" i="7" l="1"/>
  <c r="L445" i="7"/>
  <c r="L448" i="7" s="1"/>
  <c r="L424" i="7"/>
  <c r="I322" i="7"/>
  <c r="I9" i="7" s="1"/>
  <c r="I416" i="7"/>
  <c r="I414" i="7" s="1"/>
  <c r="L422" i="7"/>
  <c r="G408" i="7"/>
  <c r="B524" i="7"/>
  <c r="D9" i="7"/>
  <c r="D523" i="7"/>
  <c r="E9" i="7"/>
  <c r="E523" i="7"/>
  <c r="G413" i="7"/>
  <c r="L413" i="7" s="1"/>
  <c r="B411" i="7"/>
  <c r="G508" i="7"/>
  <c r="B437" i="7"/>
  <c r="G437" i="7" s="1"/>
  <c r="L437" i="7" s="1"/>
  <c r="E486" i="7"/>
  <c r="B430" i="7"/>
  <c r="B449" i="7" s="1"/>
  <c r="B473" i="7" s="1"/>
  <c r="G431" i="7"/>
  <c r="D486" i="7"/>
  <c r="B448" i="7"/>
  <c r="B495" i="7"/>
  <c r="G495" i="7" s="1"/>
  <c r="L495" i="7" s="1"/>
  <c r="G487" i="7"/>
  <c r="L487" i="7" s="1"/>
  <c r="F27" i="2"/>
  <c r="F16" i="2"/>
  <c r="F3" i="2"/>
  <c r="X17" i="1"/>
  <c r="Y17" i="1"/>
  <c r="X22" i="1"/>
  <c r="Z17" i="1"/>
  <c r="Z13" i="1"/>
  <c r="X14" i="1"/>
  <c r="Y14" i="1"/>
  <c r="Z14" i="1"/>
  <c r="X15" i="1"/>
  <c r="Y15" i="1"/>
  <c r="X18" i="1"/>
  <c r="Z15" i="1"/>
  <c r="X16" i="1"/>
  <c r="Y16" i="1"/>
  <c r="X20" i="1"/>
  <c r="Z16" i="1"/>
  <c r="Y13" i="1"/>
  <c r="X13" i="1"/>
  <c r="A8" i="5" l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A137" i="5" s="1"/>
  <c r="A138" i="5" s="1"/>
  <c r="A139" i="5" s="1"/>
  <c r="A140" i="5" s="1"/>
  <c r="A141" i="5" s="1"/>
  <c r="A142" i="5" s="1"/>
  <c r="A143" i="5" s="1"/>
  <c r="A144" i="5" s="1"/>
  <c r="A145" i="5" s="1"/>
  <c r="A146" i="5" s="1"/>
  <c r="A147" i="5" s="1"/>
  <c r="A148" i="5" s="1"/>
  <c r="A149" i="5" s="1"/>
  <c r="A150" i="5" s="1"/>
  <c r="A151" i="5" s="1"/>
  <c r="A152" i="5" s="1"/>
  <c r="A153" i="5" s="1"/>
  <c r="A154" i="5" s="1"/>
  <c r="A155" i="5" s="1"/>
  <c r="A156" i="5" s="1"/>
  <c r="A157" i="5" s="1"/>
  <c r="A158" i="5" s="1"/>
  <c r="A159" i="5" s="1"/>
  <c r="A160" i="5" s="1"/>
  <c r="A161" i="5" s="1"/>
  <c r="A162" i="5" s="1"/>
  <c r="A163" i="5" s="1"/>
  <c r="A164" i="5" s="1"/>
  <c r="A165" i="5" s="1"/>
  <c r="A166" i="5" s="1"/>
  <c r="A167" i="5" s="1"/>
  <c r="A168" i="5" s="1"/>
  <c r="A169" i="5" s="1"/>
  <c r="A170" i="5" s="1"/>
  <c r="A171" i="5" s="1"/>
  <c r="A172" i="5" s="1"/>
  <c r="A173" i="5" s="1"/>
  <c r="A174" i="5" s="1"/>
  <c r="A175" i="5" s="1"/>
  <c r="A176" i="5" s="1"/>
  <c r="A177" i="5" s="1"/>
  <c r="A178" i="5" s="1"/>
  <c r="A179" i="5" s="1"/>
  <c r="A180" i="5" s="1"/>
  <c r="A181" i="5" s="1"/>
  <c r="A182" i="5" s="1"/>
  <c r="A183" i="5" s="1"/>
  <c r="A184" i="5" s="1"/>
  <c r="A185" i="5" s="1"/>
  <c r="A186" i="5" s="1"/>
  <c r="A187" i="5" s="1"/>
  <c r="A188" i="5" s="1"/>
  <c r="A189" i="5" s="1"/>
  <c r="A190" i="5" s="1"/>
  <c r="A191" i="5" s="1"/>
  <c r="A192" i="5" s="1"/>
  <c r="A193" i="5" s="1"/>
  <c r="A194" i="5" s="1"/>
  <c r="A195" i="5" s="1"/>
  <c r="A196" i="5" s="1"/>
  <c r="A197" i="5" s="1"/>
  <c r="A198" i="5" s="1"/>
  <c r="A199" i="5" s="1"/>
  <c r="A200" i="5" s="1"/>
  <c r="A201" i="5" s="1"/>
  <c r="A202" i="5" s="1"/>
  <c r="A203" i="5" s="1"/>
  <c r="A204" i="5" s="1"/>
  <c r="A205" i="5" s="1"/>
  <c r="A206" i="5" s="1"/>
  <c r="A207" i="5" s="1"/>
  <c r="A208" i="5" s="1"/>
  <c r="A209" i="5" s="1"/>
  <c r="A210" i="5" s="1"/>
  <c r="A211" i="5" s="1"/>
  <c r="A212" i="5" s="1"/>
  <c r="A213" i="5" s="1"/>
  <c r="A214" i="5" s="1"/>
  <c r="A215" i="5" s="1"/>
  <c r="A216" i="5" s="1"/>
  <c r="A217" i="5" s="1"/>
  <c r="A218" i="5" s="1"/>
  <c r="A219" i="5" s="1"/>
  <c r="A220" i="5" s="1"/>
  <c r="A221" i="5" s="1"/>
  <c r="A222" i="5" s="1"/>
  <c r="A223" i="5" s="1"/>
  <c r="A224" i="5" s="1"/>
  <c r="A225" i="5" s="1"/>
  <c r="A226" i="5" s="1"/>
  <c r="A227" i="5" s="1"/>
  <c r="A228" i="5" s="1"/>
  <c r="A229" i="5" s="1"/>
  <c r="A230" i="5" s="1"/>
  <c r="A231" i="5" s="1"/>
  <c r="A232" i="5" s="1"/>
  <c r="A233" i="5" s="1"/>
  <c r="A234" i="5" s="1"/>
  <c r="A235" i="5" s="1"/>
  <c r="A236" i="5" s="1"/>
  <c r="A237" i="5" s="1"/>
  <c r="A238" i="5" s="1"/>
  <c r="A239" i="5" s="1"/>
  <c r="A240" i="5" s="1"/>
  <c r="A241" i="5" s="1"/>
  <c r="A242" i="5" s="1"/>
  <c r="A243" i="5" s="1"/>
  <c r="A244" i="5" s="1"/>
  <c r="A245" i="5" s="1"/>
  <c r="A246" i="5" s="1"/>
  <c r="A247" i="5" s="1"/>
  <c r="A248" i="5" s="1"/>
  <c r="A249" i="5" s="1"/>
  <c r="A250" i="5" s="1"/>
  <c r="A251" i="5" s="1"/>
  <c r="A252" i="5" s="1"/>
  <c r="A253" i="5" s="1"/>
  <c r="A254" i="5" s="1"/>
  <c r="A255" i="5" s="1"/>
  <c r="A256" i="5" s="1"/>
  <c r="A257" i="5" s="1"/>
  <c r="A258" i="5" s="1"/>
  <c r="A259" i="5" s="1"/>
  <c r="A260" i="5" s="1"/>
  <c r="A261" i="5" s="1"/>
  <c r="A262" i="5" s="1"/>
  <c r="A263" i="5" s="1"/>
  <c r="A264" i="5" s="1"/>
  <c r="A265" i="5" s="1"/>
  <c r="A266" i="5" s="1"/>
  <c r="A267" i="5" s="1"/>
  <c r="A268" i="5" s="1"/>
  <c r="A269" i="5" s="1"/>
  <c r="A270" i="5" s="1"/>
  <c r="A271" i="5" s="1"/>
  <c r="A272" i="5" s="1"/>
  <c r="A273" i="5" s="1"/>
  <c r="A274" i="5" s="1"/>
  <c r="A275" i="5" s="1"/>
  <c r="A276" i="5" s="1"/>
  <c r="A277" i="5" s="1"/>
  <c r="A278" i="5" s="1"/>
  <c r="A279" i="5" s="1"/>
  <c r="A280" i="5" s="1"/>
  <c r="A281" i="5" s="1"/>
  <c r="A282" i="5" s="1"/>
  <c r="A283" i="5" s="1"/>
  <c r="A284" i="5" s="1"/>
  <c r="A285" i="5" s="1"/>
  <c r="A286" i="5" s="1"/>
  <c r="A287" i="5" s="1"/>
  <c r="A288" i="5" s="1"/>
  <c r="A289" i="5" s="1"/>
  <c r="A290" i="5" s="1"/>
  <c r="A291" i="5" s="1"/>
  <c r="A292" i="5" s="1"/>
  <c r="A293" i="5" s="1"/>
  <c r="A294" i="5" s="1"/>
  <c r="A295" i="5" s="1"/>
  <c r="A296" i="5" s="1"/>
  <c r="A297" i="5" s="1"/>
  <c r="A298" i="5" s="1"/>
  <c r="A299" i="5" s="1"/>
  <c r="A300" i="5" s="1"/>
  <c r="A301" i="5" s="1"/>
  <c r="A302" i="5" s="1"/>
  <c r="A303" i="5" s="1"/>
  <c r="A304" i="5" s="1"/>
  <c r="A305" i="5" s="1"/>
  <c r="A306" i="5" s="1"/>
  <c r="A307" i="5" s="1"/>
  <c r="A308" i="5" s="1"/>
  <c r="A309" i="5" s="1"/>
  <c r="A310" i="5" s="1"/>
  <c r="A311" i="5" s="1"/>
  <c r="A312" i="5" s="1"/>
  <c r="A313" i="5" s="1"/>
  <c r="A314" i="5" s="1"/>
  <c r="A315" i="5" s="1"/>
  <c r="A316" i="5" s="1"/>
  <c r="A317" i="5" s="1"/>
  <c r="A318" i="5" s="1"/>
  <c r="A319" i="5" s="1"/>
  <c r="A320" i="5" s="1"/>
  <c r="A321" i="5" s="1"/>
  <c r="A322" i="5" s="1"/>
  <c r="A323" i="5" s="1"/>
  <c r="A324" i="5" s="1"/>
  <c r="A325" i="5" s="1"/>
  <c r="A326" i="5" s="1"/>
  <c r="A327" i="5" s="1"/>
  <c r="A328" i="5" s="1"/>
  <c r="A329" i="5" s="1"/>
  <c r="A330" i="5" s="1"/>
  <c r="A331" i="5" s="1"/>
  <c r="A332" i="5" s="1"/>
  <c r="A333" i="5" s="1"/>
  <c r="A334" i="5" s="1"/>
  <c r="A335" i="5" s="1"/>
  <c r="A336" i="5" s="1"/>
  <c r="A337" i="5" s="1"/>
  <c r="A338" i="5" s="1"/>
  <c r="A339" i="5" s="1"/>
  <c r="A340" i="5" s="1"/>
  <c r="G430" i="7"/>
  <c r="G449" i="7" s="1"/>
  <c r="G473" i="7" s="1"/>
  <c r="L431" i="7"/>
  <c r="L430" i="7" s="1"/>
  <c r="L449" i="7" s="1"/>
  <c r="L473" i="7" s="1"/>
  <c r="G511" i="7"/>
  <c r="L508" i="7"/>
  <c r="L511" i="7" s="1"/>
  <c r="I5" i="7"/>
  <c r="I7" i="7"/>
  <c r="G524" i="7"/>
  <c r="G527" i="7" s="1"/>
  <c r="L408" i="7"/>
  <c r="G411" i="7"/>
  <c r="G486" i="7"/>
  <c r="L411" i="7" l="1"/>
  <c r="L524" i="7"/>
  <c r="L527" i="7" s="1"/>
  <c r="I6" i="7"/>
  <c r="I523" i="7"/>
  <c r="L486" i="7"/>
  <c r="J19" i="6" l="1"/>
  <c r="C42" i="2" l="1"/>
  <c r="D42" i="2"/>
  <c r="D43" i="2"/>
  <c r="A42" i="2"/>
  <c r="A41" i="2"/>
  <c r="F30" i="2"/>
  <c r="F34" i="2"/>
  <c r="F35" i="2"/>
  <c r="B31" i="2"/>
  <c r="C29" i="2"/>
  <c r="C32" i="2" s="1"/>
  <c r="D29" i="2"/>
  <c r="D28" i="2" s="1"/>
  <c r="B29" i="2"/>
  <c r="B28" i="2" s="1"/>
  <c r="B36" i="2"/>
  <c r="F19" i="2"/>
  <c r="F23" i="2"/>
  <c r="F24" i="2"/>
  <c r="D17" i="2"/>
  <c r="O15" i="3"/>
  <c r="P15" i="3"/>
  <c r="N15" i="3"/>
  <c r="K20" i="3"/>
  <c r="F6" i="2"/>
  <c r="F10" i="2"/>
  <c r="F11" i="2"/>
  <c r="R15" i="1"/>
  <c r="R14" i="1"/>
  <c r="D414" i="7" s="1"/>
  <c r="D416" i="7" s="1"/>
  <c r="N5" i="3"/>
  <c r="B6" i="7" s="1"/>
  <c r="K5" i="3"/>
  <c r="L5" i="3"/>
  <c r="M5" i="3"/>
  <c r="O5" i="3"/>
  <c r="J5" i="3"/>
  <c r="B22" i="2"/>
  <c r="B25" i="2" s="1"/>
  <c r="C17" i="2"/>
  <c r="B9" i="2"/>
  <c r="E9" i="2" s="1"/>
  <c r="E12" i="2" s="1"/>
  <c r="C5" i="2"/>
  <c r="B427" i="7" l="1"/>
  <c r="B414" i="7"/>
  <c r="B4" i="2"/>
  <c r="C13" i="2"/>
  <c r="B21" i="2"/>
  <c r="E21" i="2" s="1"/>
  <c r="F21" i="2" s="1"/>
  <c r="R16" i="1"/>
  <c r="R17" i="1" s="1"/>
  <c r="C4" i="2"/>
  <c r="B37" i="2"/>
  <c r="B42" i="2"/>
  <c r="C41" i="2"/>
  <c r="E42" i="2"/>
  <c r="D32" i="2"/>
  <c r="B32" i="2"/>
  <c r="B17" i="2"/>
  <c r="E33" i="2"/>
  <c r="E29" i="2"/>
  <c r="E31" i="2"/>
  <c r="F31" i="2" s="1"/>
  <c r="F9" i="2"/>
  <c r="B12" i="2"/>
  <c r="F12" i="2" s="1"/>
  <c r="E18" i="2"/>
  <c r="E22" i="2"/>
  <c r="E20" i="2"/>
  <c r="F20" i="2" s="1"/>
  <c r="P45" i="1"/>
  <c r="F7" i="7" s="1"/>
  <c r="F523" i="7" s="1"/>
  <c r="P23" i="1"/>
  <c r="P25" i="1" s="1"/>
  <c r="B8" i="2"/>
  <c r="B7" i="2"/>
  <c r="B5" i="2"/>
  <c r="B41" i="2" s="1"/>
  <c r="B46" i="2" s="1"/>
  <c r="B40" i="2" l="1"/>
  <c r="C37" i="2"/>
  <c r="C28" i="2" s="1"/>
  <c r="B512" i="7"/>
  <c r="B515" i="7" s="1"/>
  <c r="D6" i="7"/>
  <c r="P47" i="1"/>
  <c r="E32" i="2"/>
  <c r="F32" i="2" s="1"/>
  <c r="C40" i="2"/>
  <c r="C43" i="2"/>
  <c r="P46" i="1"/>
  <c r="D5" i="2"/>
  <c r="E5" i="2" s="1"/>
  <c r="E41" i="2" s="1"/>
  <c r="F18" i="2"/>
  <c r="E36" i="2"/>
  <c r="F36" i="2" s="1"/>
  <c r="F33" i="2"/>
  <c r="E25" i="2"/>
  <c r="F25" i="2" s="1"/>
  <c r="F22" i="2"/>
  <c r="E28" i="2"/>
  <c r="F28" i="2" s="1"/>
  <c r="F29" i="2"/>
  <c r="E17" i="2"/>
  <c r="E8" i="2"/>
  <c r="F8" i="2" s="1"/>
  <c r="B13" i="2"/>
  <c r="Q47" i="1" l="1"/>
  <c r="C44" i="2"/>
  <c r="D4" i="2"/>
  <c r="D40" i="2" s="1"/>
  <c r="D41" i="2"/>
  <c r="D7" i="2"/>
  <c r="E7" i="2" s="1"/>
  <c r="F7" i="2" s="1"/>
  <c r="E4" i="2"/>
  <c r="E40" i="2" s="1"/>
  <c r="B14" i="2"/>
  <c r="B43" i="2"/>
  <c r="B44" i="2" s="1"/>
  <c r="F17" i="2"/>
  <c r="E37" i="2"/>
  <c r="F37" i="2" s="1"/>
  <c r="F5" i="2"/>
  <c r="E13" i="2" l="1"/>
  <c r="F13" i="2" s="1"/>
  <c r="F4" i="2"/>
  <c r="D44" i="2"/>
  <c r="E43" i="2" l="1"/>
  <c r="E44" i="2" s="1"/>
  <c r="E6" i="7" l="1"/>
  <c r="F6" i="7"/>
  <c r="F5" i="7" s="1"/>
  <c r="F9" i="7" l="1"/>
  <c r="G9" i="7" s="1"/>
  <c r="G7" i="7"/>
  <c r="E5" i="7"/>
  <c r="E427" i="7" s="1"/>
  <c r="F427" i="7"/>
  <c r="G523" i="7" l="1"/>
  <c r="G6" i="7"/>
  <c r="L6" i="7" s="1"/>
  <c r="J9" i="7" l="1"/>
  <c r="G414" i="7"/>
  <c r="G416" i="7" s="1"/>
  <c r="L416" i="7" s="1"/>
  <c r="G427" i="7"/>
  <c r="L427" i="7" s="1"/>
  <c r="L5" i="7" s="1"/>
  <c r="J7" i="7" l="1"/>
  <c r="L9" i="7"/>
  <c r="L7" i="7" l="1"/>
  <c r="L523" i="7" s="1"/>
  <c r="L526" i="7" s="1"/>
  <c r="J523" i="7"/>
  <c r="J341" i="5" l="1"/>
</calcChain>
</file>

<file path=xl/sharedStrings.xml><?xml version="1.0" encoding="utf-8"?>
<sst xmlns="http://schemas.openxmlformats.org/spreadsheetml/2006/main" count="9168" uniqueCount="1092">
  <si>
    <t>Акционерное общество "Ульяновскнефть"</t>
  </si>
  <si>
    <t>Оборотно-сальдовая ведомость по счету 10</t>
  </si>
  <si>
    <t>Период: 2021 г.</t>
  </si>
  <si>
    <t>Детализация по субсчетам, субконто: Склады, Номенклатура</t>
  </si>
  <si>
    <t>Выводимые данные: сумма, количество</t>
  </si>
  <si>
    <t>Субконто</t>
  </si>
  <si>
    <t>Сальдо на начало периода</t>
  </si>
  <si>
    <t>Оборот за период</t>
  </si>
  <si>
    <t>Сальдо на конец периода</t>
  </si>
  <si>
    <t>Дебет</t>
  </si>
  <si>
    <t>Кредит</t>
  </si>
  <si>
    <t>10.01</t>
  </si>
  <si>
    <t>Инюшева Анжела Владиславовна</t>
  </si>
  <si>
    <t>10.08</t>
  </si>
  <si>
    <t>Балка 25 Б1</t>
  </si>
  <si>
    <t>Лист 7 ст3</t>
  </si>
  <si>
    <t>Лист г/к 5,0х1500*6000 ст3сп5</t>
  </si>
  <si>
    <t>Переход 89*4-32*3 (точеный)</t>
  </si>
  <si>
    <t>Плита тротуарная 6К.6 500*500*60</t>
  </si>
  <si>
    <t>Тройник 159*8 ст.13ХФА ТУ 1469-004-82932963-2016</t>
  </si>
  <si>
    <t>Труба 114*10 Гост 8732</t>
  </si>
  <si>
    <t>Труба 159*8 Гост 8732</t>
  </si>
  <si>
    <t>Угол 100*8ст3 сп5</t>
  </si>
  <si>
    <t>Смарт-карт "Pay Flex" с информационным приложением Z-карт</t>
  </si>
  <si>
    <t>10.БУ</t>
  </si>
  <si>
    <t>Кияткин Александр Михайлович</t>
  </si>
  <si>
    <t>Насос К160/30  с муфтой без эл.двигателя н/раме</t>
  </si>
  <si>
    <t>нПровод АС 50 (Б/У)</t>
  </si>
  <si>
    <t>нПровод АС-35 мм (Б/У)</t>
  </si>
  <si>
    <t>Провод АОС-35(Б/У)</t>
  </si>
  <si>
    <t>Тучин Алексей Олегович</t>
  </si>
  <si>
    <t>Труба НКТ 73х5,5 (б/у)</t>
  </si>
  <si>
    <t>10.НВ.Л</t>
  </si>
  <si>
    <t>Балка лотков каналов Б-7 ЖБИ</t>
  </si>
  <si>
    <t>Барабан лебедки АП-03.07.100</t>
  </si>
  <si>
    <t>Блок питания взрывозащищенный БП 1</t>
  </si>
  <si>
    <t>Блок согласования ББК 1-220</t>
  </si>
  <si>
    <t>Бобышка БП02 М20*1,5-50 ст.20</t>
  </si>
  <si>
    <t>БРС 4-100</t>
  </si>
  <si>
    <t>Вентиль 15с 22нж 80-25</t>
  </si>
  <si>
    <t>Винт 4*16 DIN 965</t>
  </si>
  <si>
    <t>Втулка 30601.013-01</t>
  </si>
  <si>
    <t>Втулка рабочего колеса</t>
  </si>
  <si>
    <t>Втулка сальника Н05.136.100.08-01</t>
  </si>
  <si>
    <t>Выключатель 1сп</t>
  </si>
  <si>
    <t>Выключатель 3 кл.</t>
  </si>
  <si>
    <t>Выключатель автоматический АЕ 2046М 100-63А</t>
  </si>
  <si>
    <t>Гайка М30 ст.25</t>
  </si>
  <si>
    <t>Гвозди строит 2,5*50</t>
  </si>
  <si>
    <t>Гвозди строит 2,5*60</t>
  </si>
  <si>
    <t>Головка торцовая 1"65мм 6-гранник ф87/61мм 24413</t>
  </si>
  <si>
    <t>Горелка ацетиленовая</t>
  </si>
  <si>
    <t>Гравий керамзитовый 10-20мм марка400</t>
  </si>
  <si>
    <t>Датчик присутствия</t>
  </si>
  <si>
    <t>Датчик уровня к прибору СУ-200МАИ ЕС13ИТ-1,8м СО</t>
  </si>
  <si>
    <t>Датчик уровня к прибору СУ-200МАИ ЕС15ИТ-1 8м-С</t>
  </si>
  <si>
    <t>Долото 215,9 СЗ-ГАУ-R439</t>
  </si>
  <si>
    <t>Долото 215,9 СЗ-ГАУ-R584</t>
  </si>
  <si>
    <t>Долото 215,9 ТЗ-ГАУ-R437</t>
  </si>
  <si>
    <t>Долото 215,9МСЗ-ГАУ-R800</t>
  </si>
  <si>
    <t>Долото 215,9СЗ-ГВ R-162</t>
  </si>
  <si>
    <t>Долото 295,3 МСЗ-ГАУ-R404</t>
  </si>
  <si>
    <t>Долото 295,3 СЗ-ГАУ-R419</t>
  </si>
  <si>
    <t>Долото 295,3СЗ-ГВ R175</t>
  </si>
  <si>
    <t>Долото 393,7 С-ЦГВУ R-357</t>
  </si>
  <si>
    <t>Дюбель-хомут 11-18 (100шт. в уп.)</t>
  </si>
  <si>
    <t>Задвижка 30лс941нжХЛ  ДУ150 РУ16с КОФ 09Г2С с ЭИМ ВА-05 УХЛ,взрывоз. 1Exdll BT4 Класс герметич.  А</t>
  </si>
  <si>
    <t>Задвижка 30нж941 нж ДУ200 РУ16 с КОФ с ЭИМ ВБ-06 У1 взрывозащ. 1ЕхdllBT4 класс герметич А Гост 12821</t>
  </si>
  <si>
    <t>Задвижка 30с41нж Ду 350 РУ1,6 с КОФ Гост 12821-80</t>
  </si>
  <si>
    <t>Задвижка 30с941 200-16 с электроприводом</t>
  </si>
  <si>
    <t>Задвижка 30с941 нж ДУ150 РУ16 с КОФ с ЭИМ ВА-11 У1 взрывозащ. 1ЕхdllBT4 класс герметич А Гост 12821</t>
  </si>
  <si>
    <t>Задвижка 3кл2 150-63 30с76нж</t>
  </si>
  <si>
    <t>Задвижка Ду 200 Ру10 в к-те</t>
  </si>
  <si>
    <t>Задвижка ДУ150 РУ63 с эл приводом в к-те</t>
  </si>
  <si>
    <t>Задвижка Ду200 Ру40 с КОФ и крепежом 30с15нж</t>
  </si>
  <si>
    <t>Задвижка ДУ200 РУ64 в к-те</t>
  </si>
  <si>
    <t>Задвижка Ду200*63 в к-те</t>
  </si>
  <si>
    <t>Задвижка ЗКЛ2 200-40 30с15нж.</t>
  </si>
  <si>
    <t>Задвижка ЗКЛ2 250-16</t>
  </si>
  <si>
    <t>Задвижка клиновая КЗК 100-23 сС</t>
  </si>
  <si>
    <t>Закладная конструкция ЗК14-2-1-02 уст. 2а-4 16-70-12Х18Н10Т-МП (15нж67бк ХЛ) Ру16МПа</t>
  </si>
  <si>
    <t>Закладная конструкция ЗК14-2-1-02 уст. 2а-У1,6-70 ст20-МП</t>
  </si>
  <si>
    <t>Затвор ДУ150 РУ16 с приводом</t>
  </si>
  <si>
    <t>Изолирующее трубное соединение ф80</t>
  </si>
  <si>
    <t>Изолятор ИО-10-3,75</t>
  </si>
  <si>
    <t>Изолятор ПС-70</t>
  </si>
  <si>
    <t>Изолятор ПС70Е212</t>
  </si>
  <si>
    <t>Кабель ВБбШв 3*2,5</t>
  </si>
  <si>
    <t>Кабель ВБбШнг 3*6</t>
  </si>
  <si>
    <t>Кабель ВБбШнг 4*70</t>
  </si>
  <si>
    <t>Кабель ВБШнг-А 3*2,5</t>
  </si>
  <si>
    <t>Кабель ВВГнг (А) 5*70 мс-1</t>
  </si>
  <si>
    <t>Кабель ВВГнг 3*150+1х70-1</t>
  </si>
  <si>
    <t>Кабель ВВГнг-А 5*2,5</t>
  </si>
  <si>
    <t>Кабель КВБбШВ 7*1,0</t>
  </si>
  <si>
    <t>Кабель КВВБГ 14*1,5</t>
  </si>
  <si>
    <t>Кабель КВВГ 7*1,5</t>
  </si>
  <si>
    <t>Кабель КВВГЭнг(А) 7*1</t>
  </si>
  <si>
    <t>Кабель КИПвЭП 2*2*0,78</t>
  </si>
  <si>
    <t>Кабель КМВЭВ 3(2*2*0,7)</t>
  </si>
  <si>
    <t>Кабель КПСВВнг A-LS 1*2*1.5</t>
  </si>
  <si>
    <t>Кабель КСПВ 2*0,5</t>
  </si>
  <si>
    <t>Кабель МКВЭКБШв 5*21*1</t>
  </si>
  <si>
    <t>Кабель МКВЭКБШвнг  10*2*1</t>
  </si>
  <si>
    <t>Кабель МКЭКШвнг 5*1</t>
  </si>
  <si>
    <t>Кабель ПУГВ 1*6</t>
  </si>
  <si>
    <t>Кабель силовой ВВГнг  А-LS 5*120</t>
  </si>
  <si>
    <t>Кабель-канал 105*50</t>
  </si>
  <si>
    <t>Канат 16,5мм ГОСТ 7668-80 d</t>
  </si>
  <si>
    <t>Канат ст. Д 16,5</t>
  </si>
  <si>
    <t>Клапан 15с68нж У1Ду25 Ру270 под приварку</t>
  </si>
  <si>
    <t>Клапан 16кч11п Ду20 Ру16</t>
  </si>
  <si>
    <t>Клапан 16с 81нж Ду25 Ру16 с к-том фл.ст20 1-25*16 пл.,креп.12*70 прок</t>
  </si>
  <si>
    <t>Клапан 19с11нж Ду100 РУ63</t>
  </si>
  <si>
    <t>Клапан 19с76нж Ду200 Ру16 с КОФ и крепежом</t>
  </si>
  <si>
    <t>Клапан ВН 1Н-4К ДУ-25 фл</t>
  </si>
  <si>
    <t>Клапан ВН 2Н-3К ДУ-50 фл</t>
  </si>
  <si>
    <t>Клапан ДУ25 РУ16 кгс/см2 ст.20 ПРМБ 491116.014-06</t>
  </si>
  <si>
    <t>Клапан ДУ25 РУ160</t>
  </si>
  <si>
    <t>Клапан ДУ25 РУ63 в к-те</t>
  </si>
  <si>
    <t>Клапан дыхательный СМДК-50</t>
  </si>
  <si>
    <t>Клапан дыхательный СМДК-50АА</t>
  </si>
  <si>
    <t>Клапан запорный 15с52нж  Ду15 РУ63 фланцевый</t>
  </si>
  <si>
    <t>Клапан запорный 15с68нж У1 Ду15 РУ40 муфтовый</t>
  </si>
  <si>
    <t>Клапан запорный 15с68нж У1 Ду15 РУ63 муфтовый</t>
  </si>
  <si>
    <t>Клапан запорный 15с68нж У1 Ду20 РУ63 муфтовый</t>
  </si>
  <si>
    <t>Клапан запорный 15с68нж У1 Ду25 РУ63 муфтовый</t>
  </si>
  <si>
    <t>Клапан запорный 15с68нж У1Ду20 Ру160</t>
  </si>
  <si>
    <t>Клапан запорный из латуни ВБ-15Л</t>
  </si>
  <si>
    <t>Клапан К 01-65/26*21 в комплекте</t>
  </si>
  <si>
    <t>Клапан КДМ-1 Ду100 в к-те с фланц.,креп,и прокл.</t>
  </si>
  <si>
    <t>Клапан КМР-Э ЛГ 101 С 50 2,5 У АМ(Ех)</t>
  </si>
  <si>
    <t>Клапан обратный 19с38нж У1Ду200 Ру64В</t>
  </si>
  <si>
    <t>Клапан обратный ДУ150 РУ64</t>
  </si>
  <si>
    <t>Клапан обратный поворотный 19с53нж Ду100 РУ40</t>
  </si>
  <si>
    <t>Клапан обратный поворотный фланцевый КОП 150*40 УХЛ1 19нж53нж сталь 12*18Н9ТЛ с ком-том фланцев,прок</t>
  </si>
  <si>
    <t>Клапан сборный МЕ 692532 1*1 1/4</t>
  </si>
  <si>
    <t>Клапан СМДК-50</t>
  </si>
  <si>
    <t>Клапан электромагнитный ВН 2Н-2К Ду 50 "Н3" фланц.</t>
  </si>
  <si>
    <t>Клапанная пара MD-DLE 410 B01 S22  Мультиблок (Два э/м клапана,датчик-реле давления,фильтр,регулятор</t>
  </si>
  <si>
    <t>Клемма винтовая МА2.5./52,5 ММ.КВ</t>
  </si>
  <si>
    <t>Колонка управления задвижкой КР1.100.I.ХЛ глубина заложения 2,4м</t>
  </si>
  <si>
    <t>Комплект изолир. фланцев ИФС 80-16</t>
  </si>
  <si>
    <t>Комплект ответных фланцев с крепежом и прокладками к крану КШД 65-210 ст.20</t>
  </si>
  <si>
    <t>Конек 25*25*200 красный 3020</t>
  </si>
  <si>
    <t>Контроль герметичности VSP 504 S 04 230B 50Гц IP 54</t>
  </si>
  <si>
    <t>Коробка взрывозащищенная проходная в дно чугунная КПД-20</t>
  </si>
  <si>
    <t>Коробка КЗПМ 4.1-20/24 П-Л-1Б-М20*4 Л-1БМ-М25*2 В1.5</t>
  </si>
  <si>
    <t>Коробка питания РТВ 403 1П/О</t>
  </si>
  <si>
    <t>КП -80</t>
  </si>
  <si>
    <t>Кран обратный Ду100*63</t>
  </si>
  <si>
    <t>Кран шаровой ЗАРД 025.016-10 Ду25 Ру16 муфт ст.20</t>
  </si>
  <si>
    <t>Лампа галогеновая КГ 5000</t>
  </si>
  <si>
    <t>Лампа ДРЛ 400</t>
  </si>
  <si>
    <t>Лампа ДС 60 В-Е-14</t>
  </si>
  <si>
    <t>Лампа КГ 500 Вт</t>
  </si>
  <si>
    <t>Лампа КГ 500 Вт (филипс)</t>
  </si>
  <si>
    <t>Лампа КГ 5000 Вт</t>
  </si>
  <si>
    <t>Лампа МО-60 В-36В</t>
  </si>
  <si>
    <t>Лампа МО-95 В-36В Е-27</t>
  </si>
  <si>
    <t>Лента ТОЗ ТУ 5774-007-94274904-2012 450мм</t>
  </si>
  <si>
    <t>Манжета 1-1-80*105 ГОСТ 8752-79</t>
  </si>
  <si>
    <t>Манжета 1-180*160 ГОСТ 14896-84</t>
  </si>
  <si>
    <t>Манжета 1,1-20*40-1 ГОСТ 8752-79</t>
  </si>
  <si>
    <t>манжета корпусная полиуретановая 158*26*30</t>
  </si>
  <si>
    <t>Манометр ДМ 2005 Gr 1Ex4 кгс/см2 кл.т. 1,5 исп V</t>
  </si>
  <si>
    <t>Манометр ДМ 2005 Gr1Ех-40 кгс/см.2кв/n/1,5-исп. V</t>
  </si>
  <si>
    <t>Мастика битумно-резиновая МБР-90 Гост 15836-79</t>
  </si>
  <si>
    <t>Металлорукав ПВХ РЗ-СЛП-НГ-100</t>
  </si>
  <si>
    <t>Модульный кнопочный пост QFMEXD02Z02</t>
  </si>
  <si>
    <t>Набивка сальниковая 16*16</t>
  </si>
  <si>
    <t>Огнепреградитель ОП-50 АА</t>
  </si>
  <si>
    <t>Огнепреградитель ОП-50 АА УХЛ</t>
  </si>
  <si>
    <t>Ограждение площадки ОГ1 4505-15-АС</t>
  </si>
  <si>
    <t>Ограничитель перенапряжения ОПН PВ-10/12,6/5/150 УХЛ1</t>
  </si>
  <si>
    <t>Опора ОПБ2-89 ст.3пс6 ГОСТ14911-82</t>
  </si>
  <si>
    <t>Отбор 40-70 Ст.20 МП прямой РУ40Мпа</t>
  </si>
  <si>
    <t>Отвод 325*8 90гр. Ст20</t>
  </si>
  <si>
    <t>Отвод 45-100-21,1 мПа</t>
  </si>
  <si>
    <t>Отвод ОГ45 114*8-4,0-5D*200*200 ст.13ХФА</t>
  </si>
  <si>
    <t>Отвод П60 89*8 ст20</t>
  </si>
  <si>
    <t>Отвод ст.90-133</t>
  </si>
  <si>
    <t>Отвод ЦЕ 30-5DN 89*8,0-4-20 L=600мм</t>
  </si>
  <si>
    <t>Отвод ЦЕ 60-5DN 89*8,0-4-20 L=638мм</t>
  </si>
  <si>
    <t>Палец</t>
  </si>
  <si>
    <t>Палец 10/5</t>
  </si>
  <si>
    <t>Палец соед.</t>
  </si>
  <si>
    <t>Переключающее устройство ПУ 50-16-07 ХЛ1 23лс16нж</t>
  </si>
  <si>
    <t>Переключающее устройство ПУ 80-16-07 ХЛ1 23лс16нж</t>
  </si>
  <si>
    <t>Перемычка 3 ПБ 39-8П</t>
  </si>
  <si>
    <t>Переход 325*8 -219*7 ст20 гост 17378-2001</t>
  </si>
  <si>
    <t>Переход 325*8-273*7 П-20 Гост 17378-01</t>
  </si>
  <si>
    <t>Переход К-325*2-114/8 ст 20</t>
  </si>
  <si>
    <t>Переход составной:Переход 325*10-159*6 П-20 +  Переход 159*8-89*6 П-20</t>
  </si>
  <si>
    <t>Плита П-ЗИ</t>
  </si>
  <si>
    <t>Плитка настенная 20*30 Шахты</t>
  </si>
  <si>
    <t>Подкладка под кабель НППН 746298.002</t>
  </si>
  <si>
    <t>Подшипник 204 А</t>
  </si>
  <si>
    <t>Подшипник 205 А</t>
  </si>
  <si>
    <t>Подшипник 2206</t>
  </si>
  <si>
    <t>Подшипник 317</t>
  </si>
  <si>
    <t>Подшипник 32216</t>
  </si>
  <si>
    <t>Подшипник 32220</t>
  </si>
  <si>
    <t>Подшипник 3620 (22320 )</t>
  </si>
  <si>
    <t>Подшипник 3624 (22324 СА)</t>
  </si>
  <si>
    <t>Подшипник 42310</t>
  </si>
  <si>
    <t>Подшипник 42607</t>
  </si>
  <si>
    <t>Подшипник 50409 АК /6409N/</t>
  </si>
  <si>
    <t>Подшипник 50412 А /6412N/</t>
  </si>
  <si>
    <t>Подшипник 6-12213 КМ /NF213Р6/</t>
  </si>
  <si>
    <t>Подшипник 6306</t>
  </si>
  <si>
    <t>Подшипник 6306N</t>
  </si>
  <si>
    <t>Подшипник 6307-2RS</t>
  </si>
  <si>
    <t>Подшипник 64907 К1</t>
  </si>
  <si>
    <t>Подшипник 64907КПП</t>
  </si>
  <si>
    <t>Подшипник 7307 пер ступицы внутр Газель</t>
  </si>
  <si>
    <t>Подшипник 7524</t>
  </si>
  <si>
    <t>Подшипник 7606А</t>
  </si>
  <si>
    <t>Подшипник 7611</t>
  </si>
  <si>
    <t>Подшипник 7618</t>
  </si>
  <si>
    <t>Подшипник 80202 (6202)</t>
  </si>
  <si>
    <t>Подшипник 922906</t>
  </si>
  <si>
    <t>Подшипник NJ-213</t>
  </si>
  <si>
    <t>Подшипник NU 210Е</t>
  </si>
  <si>
    <t>Подшипник игольчатый 20-1701182</t>
  </si>
  <si>
    <t>Подшипник НК 455220</t>
  </si>
  <si>
    <t>Полотно гидроизоляционное SeaItex 650(20м*35м)</t>
  </si>
  <si>
    <t>Пост аварийной сигнализации ПАСВ-1-34К</t>
  </si>
  <si>
    <t>Пост взр. защищенный</t>
  </si>
  <si>
    <t>Привод гидроприемника насоса ЗАПА</t>
  </si>
  <si>
    <t>Пробка П-М20*1,5 ст.20</t>
  </si>
  <si>
    <t>Провод ПАВ 1*4</t>
  </si>
  <si>
    <t>Профиль перфорированный Z-образный ZП 25*25 L=2м</t>
  </si>
  <si>
    <t>Пружина</t>
  </si>
  <si>
    <t>Пружина большая для ПВК-100</t>
  </si>
  <si>
    <t>Пружина передняя</t>
  </si>
  <si>
    <t>Пружина штанги</t>
  </si>
  <si>
    <t>Разделитель с бобышкой 2ПС.02.000-27.1</t>
  </si>
  <si>
    <t>Регулятор микропроцессорный измерительный Метакон-562-Т 4/20мА</t>
  </si>
  <si>
    <t>Реле времени ВЛ</t>
  </si>
  <si>
    <t>Реле тока РТ-40/20</t>
  </si>
  <si>
    <t>РТТ</t>
  </si>
  <si>
    <t>Рубероид</t>
  </si>
  <si>
    <t>Рубероид РПП-300</t>
  </si>
  <si>
    <t>Рубероид РПП-300 15м основа картон</t>
  </si>
  <si>
    <t>Рубильник ВР 32-35 В71250</t>
  </si>
  <si>
    <t>Рукав III 9-2,0 Гост 9356-75</t>
  </si>
  <si>
    <t>Сайдинг виниловый 3,66м*0,205 белый</t>
  </si>
  <si>
    <t>Сальник 16СБ8-1</t>
  </si>
  <si>
    <t>Сальник нижний CR 18872/Seal</t>
  </si>
  <si>
    <t>Сваи С-70-40-8</t>
  </si>
  <si>
    <t>Светильник аварийный ЛБА-3923 А</t>
  </si>
  <si>
    <t>Светильник МТ 2077 А 220вт</t>
  </si>
  <si>
    <t>Светильник РСП</t>
  </si>
  <si>
    <t>Светильник РСП 38-250</t>
  </si>
  <si>
    <t>Седло К2А</t>
  </si>
  <si>
    <t>Седло клапана</t>
  </si>
  <si>
    <t>Седло клапана НМШ</t>
  </si>
  <si>
    <t>Сетка малярная 2мм "Стелс" (1м*50п/м)</t>
  </si>
  <si>
    <t>Сигнализатор САУ-М6</t>
  </si>
  <si>
    <t>Сигнализатор уровня жидкости САУ-М6</t>
  </si>
  <si>
    <t>Сигнализатор уровня УСУ-1 Н-800</t>
  </si>
  <si>
    <t>Система Сигнал-6</t>
  </si>
  <si>
    <t>Система Сигнал-8</t>
  </si>
  <si>
    <t>Смарт-карт Pay Flex IK с логотипом</t>
  </si>
  <si>
    <t>СМДК-50АА</t>
  </si>
  <si>
    <t>Соединение 4-100-Р-Н (884.00.00.00-03)</t>
  </si>
  <si>
    <t>Соединение изолирующее ТИС 100-40М</t>
  </si>
  <si>
    <t>Соединение изолирующее ТИС 80-40М</t>
  </si>
  <si>
    <t>Соединение тройниковое СТ-14 ст.09Г2С (проходное с зажимным устройством и упорными кольцами)</t>
  </si>
  <si>
    <t>Соединение трубопроводное изолирующее ТИС 100-40М2</t>
  </si>
  <si>
    <t>Соединение трубопроводное изолирующее ТИС 80-40М2</t>
  </si>
  <si>
    <t>Сосуд СР 25-2-Б</t>
  </si>
  <si>
    <t>Стамеска 23мм с руч</t>
  </si>
  <si>
    <t>Стамеска 6мм с дер ручкой</t>
  </si>
  <si>
    <t>Станция управления к насосу ЭДН</t>
  </si>
  <si>
    <t>Счетчик СЭ 3-100/10</t>
  </si>
  <si>
    <t>Счетчик ЦЭ680 220/380 В</t>
  </si>
  <si>
    <t>Тепловая пушка</t>
  </si>
  <si>
    <t>Термометр для пластиковых окон "липучка"</t>
  </si>
  <si>
    <t>Термометр ТБ-2Р (0-200)-1,0-80-10-М20</t>
  </si>
  <si>
    <t>Термостат мех.ETR/F-1447A для систем антиоблед.датчик возд.3,6кВт 16А на DIN-рейку OJ  ELECTRONICS</t>
  </si>
  <si>
    <t>Трансформатор тока 100/5А</t>
  </si>
  <si>
    <t>Трансформатор тока Т-0,66-1-0.5-5 ВА-100/5 У3</t>
  </si>
  <si>
    <t>Трансформатор тока ТОЛ-СЭЩ-10-11 05 S/10 Р-10-15-100/5 10 КА У2</t>
  </si>
  <si>
    <t>Трафарет на металле 100*100мм</t>
  </si>
  <si>
    <t>Тройник 100*100*100</t>
  </si>
  <si>
    <t>Тройник 159*4,5 ст20</t>
  </si>
  <si>
    <t>Тройник 168*8 П-20 Гост 17376-01 ТУ 1468-001-82932963-2009</t>
  </si>
  <si>
    <t>Тройник 377*10</t>
  </si>
  <si>
    <t>Тройник составной Тройник 325*8 П20 + Переход 325*10-159*6 П20</t>
  </si>
  <si>
    <t>Труба 114*6 с изоляцией</t>
  </si>
  <si>
    <t>Труба 133*12 Гост 8732</t>
  </si>
  <si>
    <t>Труба 219*6 с наружным трехслойным полиэтиленовым покрытием ГОСТ 8731-74,8732-78</t>
  </si>
  <si>
    <t>Труба 219*8 Гост 8732</t>
  </si>
  <si>
    <t>Труба 273*7 Гост 10704</t>
  </si>
  <si>
    <t>Труба 273*8 Гост 10704</t>
  </si>
  <si>
    <t>Труба 530*6,0 ГОСТ 10704</t>
  </si>
  <si>
    <t>Труба 76*8 Гост 8732</t>
  </si>
  <si>
    <t>Труба 89*6 с наружным двуслойным покрытием ГОСТ 8732-78</t>
  </si>
  <si>
    <t>Труба асбестоцементная 100*4</t>
  </si>
  <si>
    <t>Труба БШГД 219х6,0 ст.20А Гост 8732-78</t>
  </si>
  <si>
    <t>Угол внутренний  75*75 дл.2м</t>
  </si>
  <si>
    <t>Уплотнение 01,012</t>
  </si>
  <si>
    <t>Уплотнение ЦН-0206</t>
  </si>
  <si>
    <t>Уплотнительная прокладка R31 MS/Gasket</t>
  </si>
  <si>
    <t>Устройство электроисполнительное регулирующее УЭРВ 1М-25</t>
  </si>
  <si>
    <t>Ушко У 1-7-16</t>
  </si>
  <si>
    <t>Фиксатор кабеля для короба RL12 60 ДКС</t>
  </si>
  <si>
    <t>Фланец 1-150-6</t>
  </si>
  <si>
    <t>Фланец 1-150-6 ст 20 ГОСТ 12820-80</t>
  </si>
  <si>
    <t>Фланец 1-Ду250 Ру6</t>
  </si>
  <si>
    <t>Фланец 1-Ду600 Ру16 ст.20 Гост 12820-80</t>
  </si>
  <si>
    <t>Фундаментная плита ФЛ 14-24-3.з</t>
  </si>
  <si>
    <t>Центратор набивной на насосную штангуи7/8 22мм(под НКТ 73мм)</t>
  </si>
  <si>
    <t>Цилиндрический штифт для насоса NEMO</t>
  </si>
  <si>
    <t>Шайба ГОСТ</t>
  </si>
  <si>
    <t>Шайба к НБ 125</t>
  </si>
  <si>
    <t>Шайба М12</t>
  </si>
  <si>
    <t>Шайба М16 ст.20 Гост 11371-78</t>
  </si>
  <si>
    <t>Шайба оцинк.пружинная DIN 127А M10</t>
  </si>
  <si>
    <t>Шайба плоская 36*5*65 Гост 11371-78</t>
  </si>
  <si>
    <t>Шестерня двойная 20-19-24</t>
  </si>
  <si>
    <t>Шпилька резьбовая оцинк.М 6 L=1м</t>
  </si>
  <si>
    <t>Шпилька электромотора</t>
  </si>
  <si>
    <t>Шплинт 8*112.019</t>
  </si>
  <si>
    <t>Шплинт 8х12.019</t>
  </si>
  <si>
    <t>Штанга ШОУ-10-4-6,6 Д</t>
  </si>
  <si>
    <t>Штатив ШР-140</t>
  </si>
  <si>
    <t>Штуцер приварной Ш-К1/2 ст 20</t>
  </si>
  <si>
    <t>Шуруп 3*25 (потайная головка)</t>
  </si>
  <si>
    <t>Шуруп 4-20</t>
  </si>
  <si>
    <t>Шуруп 4*13</t>
  </si>
  <si>
    <t>Шуруп 5*50</t>
  </si>
  <si>
    <t>Щит управления ШУВ-6 М</t>
  </si>
  <si>
    <t>Электроды УОНИ 13/55  4мм</t>
  </si>
  <si>
    <t>Электротены 4 квт</t>
  </si>
  <si>
    <t>Электротэн 5кВ</t>
  </si>
  <si>
    <t>Ящик силовой ЯРП-250 А</t>
  </si>
  <si>
    <t>Ящик ЯБПВУ 400А</t>
  </si>
  <si>
    <t>Балка 10</t>
  </si>
  <si>
    <t>Балка 20 К1 12М 255 6шт 12М</t>
  </si>
  <si>
    <t>Балка 32 Б2</t>
  </si>
  <si>
    <t>Башмак БК 114.1</t>
  </si>
  <si>
    <t>Блок  монтаж с кольцом гркз 1,5т</t>
  </si>
  <si>
    <t>Блок  монтаж с кольцом гркз 2т</t>
  </si>
  <si>
    <t>Блок  монтаж с кольцом гркз.500кг.</t>
  </si>
  <si>
    <t>Блок железобетонный ФЛ12.24-3(фундамент ленточный)</t>
  </si>
  <si>
    <t>Вентиль  С21150.025-18 ДУ25 РУ40 ст.20 исп 3 кл.А</t>
  </si>
  <si>
    <t>Датчик давления DMP 331 110-6001-1-3-100-500-1-00R ГП</t>
  </si>
  <si>
    <t>Датчик тока 100А</t>
  </si>
  <si>
    <t>Датчик тока 50А</t>
  </si>
  <si>
    <t>Заглушка 57*5-16-0,75-ст 09Г2С-ХЛ</t>
  </si>
  <si>
    <t>Задвижка Ду 350 РУ1,6 Мпа с КОФ 30лс541нжХЛ</t>
  </si>
  <si>
    <t>Задвижка ЗКЛ2 150*250 фланцевая</t>
  </si>
  <si>
    <t>Задвижка ЗКЛ2 400-16 30с54нж</t>
  </si>
  <si>
    <t>Задвижка ЗКЛ2 50-25 30с15нж сталь 20Л в комплекте с ответными фланцами и крепежом</t>
  </si>
  <si>
    <t>Задвижка ЗКС.Ф 15.16-125</t>
  </si>
  <si>
    <t>Зажим для каната д.26</t>
  </si>
  <si>
    <t>Затвор обратный КУ250*10  19нж11</t>
  </si>
  <si>
    <t>ЗИП  Блок системы управления СИФ</t>
  </si>
  <si>
    <t>ЗИП Блок ввода Б101.1(ГЛЦИ.420443.015)</t>
  </si>
  <si>
    <t>ЗИП Блок вывода Б 101.1(ГЛЦИ 4264436.001)</t>
  </si>
  <si>
    <t>Зип Блок управления и защит БУЗ</t>
  </si>
  <si>
    <t>Катанка 5мм</t>
  </si>
  <si>
    <t>Клапан (вентиль) 15с68нж У1 Ду25 Ру160 кг/см фланцевый с КОФ исп.7 класс А ТУ 3742-001-716340056-201</t>
  </si>
  <si>
    <t>Клапан запорный фланцевый 15с22нж Ду15 РУ40 исполнение2</t>
  </si>
  <si>
    <t>Кран шаровый 11лс67п Ду15 Ру16 фл. ст20 ГАЗ с к-том фланцев крепл.прокл.</t>
  </si>
  <si>
    <t>Кран шаровый Ду-100 муфтовый (вода.пар.нефт)</t>
  </si>
  <si>
    <t>Кран шаровый муфтовый СМ.П.0550(под приварку прсоед.к.тру</t>
  </si>
  <si>
    <t>Лоток ЛПГ1 100*25</t>
  </si>
  <si>
    <t>Люк  ЛЗ-80</t>
  </si>
  <si>
    <t>Мачта телескопическая М4 с башмаком Хомут универсальный для оттяжек мачты</t>
  </si>
  <si>
    <t>Металлорукав РЗ-ЦХ-38</t>
  </si>
  <si>
    <t>Напоромер НМП-52 (0,1)кПа1,5</t>
  </si>
  <si>
    <t>Напоромер НМП-52 (0,4)кПа1,5</t>
  </si>
  <si>
    <t>Обойма с винтами и втулками к А 1 3В16/25</t>
  </si>
  <si>
    <t>Огнепреградитель ОП-200</t>
  </si>
  <si>
    <t>Опора 219-КХ-А11-ВСтпс ОСТ 36-146-88</t>
  </si>
  <si>
    <t>Отвод 108*8 П45  ст.09Г2С Гост 17375-2001</t>
  </si>
  <si>
    <t>Отвод 377*10 90гр.</t>
  </si>
  <si>
    <t>Отвод 426*10 к/з</t>
  </si>
  <si>
    <t>Отвод ОГ 45-89(5К42)-4-0,75-5DN-600/6000-У(ст20) ТУ 1460-001-88189979-2011</t>
  </si>
  <si>
    <t>Отвод ОГ 90-89(5К42)-4-0,75-5DN-600/6000-У(ст20) ТУ 1460-001-88189979-2011</t>
  </si>
  <si>
    <t>Переход 273*10-219*8 П-20 Гост 17378-01</t>
  </si>
  <si>
    <t>Переход 273*7-219*6 П-20 Гост 17378-01</t>
  </si>
  <si>
    <t>Переход 426*16-377*12 ст</t>
  </si>
  <si>
    <t>Плита дорожная 1П18.15</t>
  </si>
  <si>
    <t>Плита перекрытия 2ПП20</t>
  </si>
  <si>
    <t>Плита ФЛ 10.8-2 (фундамент ленточный)</t>
  </si>
  <si>
    <t>Плита ФЛ 8,24-2 (фундамент ленточный)</t>
  </si>
  <si>
    <t>Плитка настенная 20*30</t>
  </si>
  <si>
    <t>Плитка настенная 20*30Печоры Каррара</t>
  </si>
  <si>
    <t>Плитка настенная 25*33</t>
  </si>
  <si>
    <t>Плиты теплоизоляционная URSA П-15-У24 (18кв.м)</t>
  </si>
  <si>
    <t>Проводник заземляющий П-1200 УХЛЗ</t>
  </si>
  <si>
    <t>Проводник заземляющий П-750</t>
  </si>
  <si>
    <t>Прокладка резинотканевая ДУ 325 ГОСТ 20-85</t>
  </si>
  <si>
    <t>Профиль ПС 100*40*0,5 (3м) цена за 1 штуку</t>
  </si>
  <si>
    <t>Профиль ПС 100*50*0,5 (3м) цена за 1 штуку</t>
  </si>
  <si>
    <t>Реле электронное РЭЗЭ-8</t>
  </si>
  <si>
    <t>Решетка дверца 200*200(П2020ДФ)</t>
  </si>
  <si>
    <t>Решетка дверца 200*300(П2030ДФ)</t>
  </si>
  <si>
    <t>Серпянка 4,2(4) см *45п/м</t>
  </si>
  <si>
    <t>Скоба СК-7</t>
  </si>
  <si>
    <t>Соединительная коробка ЕКМ-2050 F-5 S-1R/A</t>
  </si>
  <si>
    <t>Стойка С112-2</t>
  </si>
  <si>
    <t>Стойка СП-24 (ТК4-3542-В1)</t>
  </si>
  <si>
    <t>Труба 1020*12мм Гост 10706-76</t>
  </si>
  <si>
    <t>Труба 159*6 изол</t>
  </si>
  <si>
    <t>Труба 159*7 ст 20 ГОСТ 8732</t>
  </si>
  <si>
    <t>Труба 159*7 электросварная прямошовная Гост 10704-91 гр.В.ст.20 Гост 10705-80</t>
  </si>
  <si>
    <t>Труба 219*6  ГОСТ,8732-78 бесшовная горячедеформированная с с 2х сл наружным покр тип УС ТУ</t>
  </si>
  <si>
    <t>Труба профильная 100*4</t>
  </si>
  <si>
    <t>Трубка ПВХ 14мм</t>
  </si>
  <si>
    <t>Фланец ДХМ 1912.00</t>
  </si>
  <si>
    <t>10.НЛ</t>
  </si>
  <si>
    <t>Топка к ПНПТ-0,63</t>
  </si>
  <si>
    <t>Топка к ПНПТ-1,6 (ПНПТ 1,6,2.004сб)</t>
  </si>
  <si>
    <t>Итого</t>
  </si>
  <si>
    <t>Ответственный:</t>
  </si>
  <si>
    <t>Заместитель главного бухгалтера по методологии</t>
  </si>
  <si>
    <t>(должность)</t>
  </si>
  <si>
    <t>(подпись)</t>
  </si>
  <si>
    <t>(расшифровка подписи)</t>
  </si>
  <si>
    <t>Показатель</t>
  </si>
  <si>
    <t>на 01.01.2020</t>
  </si>
  <si>
    <t>Приход</t>
  </si>
  <si>
    <t>Расход</t>
  </si>
  <si>
    <t>на 01.01.2022</t>
  </si>
  <si>
    <t>счет 10</t>
  </si>
  <si>
    <t>ВСЕГО на складе НВЛ</t>
  </si>
  <si>
    <t>ВСЕГО на складе НЛ</t>
  </si>
  <si>
    <t>в т.ч.</t>
  </si>
  <si>
    <t>склад ЮГ</t>
  </si>
  <si>
    <t>склад Север</t>
  </si>
  <si>
    <t>перевод в НВЛ</t>
  </si>
  <si>
    <t>аварийный запас</t>
  </si>
  <si>
    <t xml:space="preserve">Тепловая пушка </t>
  </si>
  <si>
    <t xml:space="preserve">Кабель КИПвЭП 2*2*0,78 </t>
  </si>
  <si>
    <t xml:space="preserve">Клапан обратный поворотный 19с53нж Ду100 РУ40 </t>
  </si>
  <si>
    <t xml:space="preserve">Труба 325*8 ст 13ХФА </t>
  </si>
  <si>
    <t xml:space="preserve">Горелка ацетиленовая </t>
  </si>
  <si>
    <t>Датчик давления общепромышленного применения DMP 331 110-6001-1-3-100-500-1-00R-ГП</t>
  </si>
  <si>
    <t>Заглушка д/пласт плинтуса 107/129 L</t>
  </si>
  <si>
    <t>Заглушка д/пласт плинтуса 107/129 R</t>
  </si>
  <si>
    <t xml:space="preserve">Задвижка 30с941 200-16 с электроприводом </t>
  </si>
  <si>
    <t xml:space="preserve">Кабель ПУГВ 1*6 </t>
  </si>
  <si>
    <t xml:space="preserve">Клапан обратный ДУ150 РУ64 </t>
  </si>
  <si>
    <t>Комплект манжететы (ТИАЛ-М159.450*1,2),(ТИАЛ-ЗП455*80),(ТИАЛ-П(А+Б)159,450)</t>
  </si>
  <si>
    <t>Круг шл. ПП 25А 300*40*76 40 K-L V</t>
  </si>
  <si>
    <t>Круг шл. ПП 63С 300*40*76 60 K-L V</t>
  </si>
  <si>
    <t xml:space="preserve">Лампа галогеновая КГ 5000 </t>
  </si>
  <si>
    <t>Манжета герметизирующая 114/325 тип2</t>
  </si>
  <si>
    <t>Манометр ДМ 2005 Gr1 ExУ 3-6 МПа</t>
  </si>
  <si>
    <t xml:space="preserve">Манометр ДМ 2005 Сr 1Ex М1-25 Мпа-1,5 </t>
  </si>
  <si>
    <t>Металлочерепица</t>
  </si>
  <si>
    <t xml:space="preserve">Переход составной:Переход 325*10-159*6 П-20 +  Переход 159*8-89*6 П-20 </t>
  </si>
  <si>
    <t>Плинтус пластиковый "Идеал дуб"</t>
  </si>
  <si>
    <t xml:space="preserve">Плитка настенная 20*30 Шахты </t>
  </si>
  <si>
    <t xml:space="preserve">Подшипник 42310 </t>
  </si>
  <si>
    <t xml:space="preserve">Подшипник 50411 </t>
  </si>
  <si>
    <t>Преобразователь вторичный ПВС 4</t>
  </si>
  <si>
    <t>Преобразователь вторичный СУ 200МАИ в ком-те с датчиком ЕС25И-3.5СО ЕС15И-2.0 ОС</t>
  </si>
  <si>
    <t xml:space="preserve">Пружина передняя </t>
  </si>
  <si>
    <t>Сальник устьевой СУС 2А 73-31</t>
  </si>
  <si>
    <t xml:space="preserve">Светильник РСП </t>
  </si>
  <si>
    <t xml:space="preserve">Седло клапана </t>
  </si>
  <si>
    <t>Сигнализатор СУР-5</t>
  </si>
  <si>
    <t>Счетчик электроэнергии СЭТ-4ТМ.03М.09</t>
  </si>
  <si>
    <t>Термопреобразователь сопротивления ТС-1288Э/5/Pt100/-50...+200С/L=160mm/кл</t>
  </si>
  <si>
    <t xml:space="preserve">Трансформатор тока 100/5А </t>
  </si>
  <si>
    <t xml:space="preserve">Тройник 168*8 П-20 Гост 17376-01 ТУ 1468-001-82932963-2009 </t>
  </si>
  <si>
    <t xml:space="preserve">Тройник составной Тройник 325*8 П20 + Переход 325*10-159*6 П20  </t>
  </si>
  <si>
    <t xml:space="preserve">Фланец 1-Ду250 Ру6 </t>
  </si>
  <si>
    <t xml:space="preserve">Шайба М12 </t>
  </si>
  <si>
    <t xml:space="preserve">Ящик силовой ЯРП-250 А </t>
  </si>
  <si>
    <t xml:space="preserve">Отвод 377*10 90гр. </t>
  </si>
  <si>
    <t>Кабель нагревательный КНАПпБП-125 3*10 с оконцовочным устройством 1000м</t>
  </si>
  <si>
    <t>ИТОГО на складах ТМЦ без движения 12 месяцев</t>
  </si>
  <si>
    <t>Справочно: аварийный запас</t>
  </si>
  <si>
    <t>ИТОГО на складах ОПФ без движения 12 месяцев</t>
  </si>
  <si>
    <t>счет 01</t>
  </si>
  <si>
    <t>счет 07</t>
  </si>
  <si>
    <t>ИТОГО на складах оборудования к установке без движения 12 месяцев</t>
  </si>
  <si>
    <t>07.01</t>
  </si>
  <si>
    <t>Узел учета расхода попутного нефтяного газа</t>
  </si>
  <si>
    <t>07.НВ.Л</t>
  </si>
  <si>
    <t>Блок питания и сигнализации БСиП СТМ-30-50</t>
  </si>
  <si>
    <t>Подвеска хвостовика ТГС-114.000.02</t>
  </si>
  <si>
    <t>Прибор аварийной сигнализации ПАС-05-4AV-1783000</t>
  </si>
  <si>
    <t>Система газоаналитическая СГАЭС-ТМГ</t>
  </si>
  <si>
    <t xml:space="preserve">Счетчик жидкости СЖУ-25в к-те (датчик расхода ДРС-25А,блок БВР.М,с КМЧ на 20МПа </t>
  </si>
  <si>
    <t>Арматура фонтанная АФК1-65*21.394</t>
  </si>
  <si>
    <t>Датчик давления МЕТРАН -150G2.....1МПА) 2G 2 1 А М4HR5</t>
  </si>
  <si>
    <t>Компрессор Adicomp BVG22-16CD</t>
  </si>
  <si>
    <t>Охладитель ТАЕ 81 EVO-FO</t>
  </si>
  <si>
    <t>Подстанция КТПБ(м)35-9-С/10-2х4000-59-А-2-8-5ХЛ1</t>
  </si>
  <si>
    <t>Счетчик жидкости СЖУ-25М</t>
  </si>
  <si>
    <t>Трансформатор ТМН-4000/35-У1</t>
  </si>
  <si>
    <t>Шкаф утепленный металлический RizurBox-V-W3-Мразм ВхШхГ800*600*500мм(вн750*550*450)в к-те -Укомплект</t>
  </si>
  <si>
    <t>ИТОГО ОПФ и ТМЦ без движения 12 месяцев</t>
  </si>
  <si>
    <t>Прочие (в т.ч. аварийный запас)</t>
  </si>
  <si>
    <t>Приложение №1 к Положению "О порядке формирования и реализации</t>
  </si>
  <si>
    <t xml:space="preserve"> невостребованных ликвидов и неликвидов, находящихся в собственности ПАО НК "РуссНефть"</t>
  </si>
  <si>
    <t>на складах ОАО "Ульяновскнефть"</t>
  </si>
  <si>
    <t>№ п/п</t>
  </si>
  <si>
    <t>Товарная группа</t>
  </si>
  <si>
    <t>Номенклатурный номер</t>
  </si>
  <si>
    <t>Номер счета</t>
  </si>
  <si>
    <t>Наименование ТМЦ</t>
  </si>
  <si>
    <t>Дата ввода в эксплуатацию (для ОС), дата поступления на склад (для материалов)</t>
  </si>
  <si>
    <t>Балансовая стоимость (руб.) без НДС</t>
  </si>
  <si>
    <t>Ед Изм</t>
  </si>
  <si>
    <t>Кол-во</t>
  </si>
  <si>
    <t>Стоимость реализации без НДС</t>
  </si>
  <si>
    <t>Местонахождение НВЛ</t>
  </si>
  <si>
    <t>№ склада</t>
  </si>
  <si>
    <t>Причина отнесения к НВЛ</t>
  </si>
  <si>
    <t>Техническое состояние ТМЦ</t>
  </si>
  <si>
    <t>ФИО контактного лица (Группа по реализации НВЛ и НЛ)</t>
  </si>
  <si>
    <t>Телефон контактного лица</t>
  </si>
  <si>
    <t>ЦФО</t>
  </si>
  <si>
    <t>оборудование</t>
  </si>
  <si>
    <t>Горелка газомазутная ГМ-4,5</t>
  </si>
  <si>
    <t>шт</t>
  </si>
  <si>
    <t>Склад «Юг» р.п. Новоспасское</t>
  </si>
  <si>
    <t>01192</t>
  </si>
  <si>
    <t>удовлетворительное</t>
  </si>
  <si>
    <t>Марахтанов М.В.</t>
  </si>
  <si>
    <t>ОГЭ</t>
  </si>
  <si>
    <t>насосное оборудование</t>
  </si>
  <si>
    <t xml:space="preserve">Насосная установка АСВН-80А </t>
  </si>
  <si>
    <t>невостребовано</t>
  </si>
  <si>
    <t>ОГМ</t>
  </si>
  <si>
    <t>Счетчик газа СВГ.М-160(датчик расходаДРГ.М-160 Ду80 КЧМ к ДРГ.М-400 до2,5 Мпа)</t>
  </si>
  <si>
    <t>Агрегат насосный А13В16*25-20-25Б-2ВА180S2вао22/3000/Якушка</t>
  </si>
  <si>
    <t>Склад "Север" п. Якушка</t>
  </si>
  <si>
    <t>00582</t>
  </si>
  <si>
    <t>оборудование КИПиА</t>
  </si>
  <si>
    <t>Выкатной элемент для ячейки К59с вакуумн.выкл.ВБМ-10-20/Якушка</t>
  </si>
  <si>
    <t>АСУТП</t>
  </si>
  <si>
    <t>Насос мембранный Wanner тип G25EKCGHFEHA с эл.двигателем 4ВР132S6У2(агрегат)</t>
  </si>
  <si>
    <t>невостребовано, необходимо изготовить конус на вал</t>
  </si>
  <si>
    <t>ПТО</t>
  </si>
  <si>
    <t>Станция управления АСЛН-1 с коробкой распределительной КР-3-200/Южно-Лебяжинское м/р скв.36</t>
  </si>
  <si>
    <t>электрооборудование</t>
  </si>
  <si>
    <t>Электродвигатель АИММ 250 S6 45кВт*1000об/мин У2,5</t>
  </si>
  <si>
    <t>23.04.18 от Бессмертнова</t>
  </si>
  <si>
    <t xml:space="preserve">Электродвигатель 1ВАО-280M-0,38-2У2 </t>
  </si>
  <si>
    <t>Электродвигатель ВА 280 S4е БУ2 110кВт,1500 об/мин 380/660В IM1001/ зав.№203</t>
  </si>
  <si>
    <t>материалы КИПиА</t>
  </si>
  <si>
    <t>На предприятии не применяется, под ЗИП использоваться не может.</t>
  </si>
  <si>
    <t xml:space="preserve">Счетчик жидкости СЖУ-25в к-те (датчик расхода ДРС-25А, блок БВР.М, с КМЧ на 20МПа) </t>
  </si>
  <si>
    <t>невостребовано, нестандартного размера, при применении потребуется переделка трубной обвязки</t>
  </si>
  <si>
    <t>принято СП НУ (01.10.08)</t>
  </si>
  <si>
    <t>ПС 35/10 кВ, не востребована</t>
  </si>
  <si>
    <t xml:space="preserve">Предназначен на скв. низкого давления. На ППД исп-ся не может. </t>
  </si>
  <si>
    <t xml:space="preserve"> силовой трансформатор от ПС 35/10 кВ,не востребован</t>
  </si>
  <si>
    <t>электроматериалы</t>
  </si>
  <si>
    <t>м</t>
  </si>
  <si>
    <t>запорная арматура</t>
  </si>
  <si>
    <t>УКС</t>
  </si>
  <si>
    <t>металлопрокат</t>
  </si>
  <si>
    <t>материалы</t>
  </si>
  <si>
    <t>покупка СМУ УН (21.03.13)</t>
  </si>
  <si>
    <t>запчасти</t>
  </si>
  <si>
    <t>УТО</t>
  </si>
  <si>
    <t>КРС</t>
  </si>
  <si>
    <t>жби</t>
  </si>
  <si>
    <t>УПСНГ</t>
  </si>
  <si>
    <t>Прочее</t>
  </si>
  <si>
    <t>метизы</t>
  </si>
  <si>
    <t>принято НГДУ ПН (01.10.08)</t>
  </si>
  <si>
    <t>стройматериалы</t>
  </si>
  <si>
    <t>инструменты</t>
  </si>
  <si>
    <t>до 2006 года</t>
  </si>
  <si>
    <t>кг</t>
  </si>
  <si>
    <t>22.12.06,   30.03.07</t>
  </si>
  <si>
    <t>возврат от подрядчика 30.12.13</t>
  </si>
  <si>
    <t>трубопроводная арматура</t>
  </si>
  <si>
    <t>2шт - 12.07.13; 1шт - оприходование по рез-там инв-ции 30.12.15</t>
  </si>
  <si>
    <t>возврат от подрядчика 24.04.14</t>
  </si>
  <si>
    <t>трубы</t>
  </si>
  <si>
    <t>кабельная продукция</t>
  </si>
  <si>
    <t>13.11.13,   23.01.14</t>
  </si>
  <si>
    <t>30.04.2011, 31.07.2011</t>
  </si>
  <si>
    <t>30.09.14, 30.03.15, 30.09.15</t>
  </si>
  <si>
    <t>Манжета корпусная полиуретановая 158*26*30</t>
  </si>
  <si>
    <t>ОСБО</t>
  </si>
  <si>
    <t>24.12.12,  16.05.13</t>
  </si>
  <si>
    <t>20.05.13,   15.07.13</t>
  </si>
  <si>
    <t>21.06.13,  13.11.13</t>
  </si>
  <si>
    <t>25.01.11,  28.12.11,29.02.12</t>
  </si>
  <si>
    <t>28.04.14, 30.09.14</t>
  </si>
  <si>
    <t>19.01.01,   04.03.10</t>
  </si>
  <si>
    <t>ИТОГО:</t>
  </si>
  <si>
    <t>на 01.01.2021</t>
  </si>
  <si>
    <t>Приложение №1</t>
  </si>
  <si>
    <t>к ПОЛОЖЕНИЮ</t>
  </si>
  <si>
    <t>УТВЕРЖДАЮ:</t>
  </si>
  <si>
    <t>Директор</t>
  </si>
  <si>
    <t>Ульяновского филиала ПАО НК "РуссНефть"</t>
  </si>
  <si>
    <t>Шульга О.А.</t>
  </si>
  <si>
    <t>"___" __________ 2019 г.</t>
  </si>
  <si>
    <t>Приложение №2 к Положению "О порядке формирования и реализации</t>
  </si>
  <si>
    <t>Дата ввода в эксплуатацию (для ОС),дата поступления на склад (для материалов)</t>
  </si>
  <si>
    <t>Местонахождение НЛ</t>
  </si>
  <si>
    <t>Причина отнесения к НЛ</t>
  </si>
  <si>
    <t>потеря качества и потребительских свойств</t>
  </si>
  <si>
    <t>неудовлетворительное</t>
  </si>
  <si>
    <t xml:space="preserve">ИТОГО на складах ТМЦ </t>
  </si>
  <si>
    <t>ИТОГО на складах ОПФ</t>
  </si>
  <si>
    <t>ИТОГО на складах оборудования к установке</t>
  </si>
  <si>
    <t>включение в НВЛ &amp; НЛ</t>
  </si>
  <si>
    <t>Реализация в УФ</t>
  </si>
  <si>
    <t>Реализация на сторону</t>
  </si>
  <si>
    <t>ВСЕГО на складе прочего оборудования</t>
  </si>
  <si>
    <t>Вагон передвижной 3,8*2,3*2,0</t>
  </si>
  <si>
    <t>Вагон-дом</t>
  </si>
  <si>
    <t>Весовая (литГ)</t>
  </si>
  <si>
    <t>Головка цифер</t>
  </si>
  <si>
    <t xml:space="preserve">Здание весовой (лит.И)                               </t>
  </si>
  <si>
    <t>Здание охраны весовой (лит3)</t>
  </si>
  <si>
    <t>Ограждения,ворота (лит II,III,IV,VIII,X,XI)</t>
  </si>
  <si>
    <t xml:space="preserve">Сектор </t>
  </si>
  <si>
    <t>Склад с пристроем (А. А1)/S=1723,20м2</t>
  </si>
  <si>
    <t>Стеллаж для хранения стали листовой №1</t>
  </si>
  <si>
    <t>Стеллаж для хранения стали листовой №2</t>
  </si>
  <si>
    <t>Стеллаж под трубы и штанги шестисекционный / склад Юг</t>
  </si>
  <si>
    <t>Стеллаж под трубы НКТ двухсекционный /склад Юг</t>
  </si>
  <si>
    <t>Стол</t>
  </si>
  <si>
    <t xml:space="preserve">Стол компьютерный NCT </t>
  </si>
  <si>
    <t>Трансформаторная подстанция (лит Ж)</t>
  </si>
  <si>
    <t>Тумба подкатная</t>
  </si>
  <si>
    <t>Холодильник МИНСК ЩВУ-04-13</t>
  </si>
  <si>
    <t>Холодильный шкаф Vestfrost-371</t>
  </si>
  <si>
    <t>Электродвигатель ВА 180 22кВт 1500об/мин</t>
  </si>
  <si>
    <t>Электродвигатель ВА 280 S2БУ2 110квт 3000 об/мин 380/660</t>
  </si>
  <si>
    <t>ВСЕГО на складе прочих ОПФ (в работе)</t>
  </si>
  <si>
    <t>Здание мат. склада №2 пр/б №4</t>
  </si>
  <si>
    <t>Лубрикатор  ЛУ65*21 Зав.№510</t>
  </si>
  <si>
    <t>Насос ЭЦВ 6-25-120</t>
  </si>
  <si>
    <t>Огражд-е площ-к хранен.ТМЦ и а/трансп.техн. п/б№4</t>
  </si>
  <si>
    <t>Ограждение склада м/лома и ж/б (пр/б №4)</t>
  </si>
  <si>
    <t>Площадка для хранения хим.реагентов 5,86х11,55х2,45(м)/Якушка</t>
  </si>
  <si>
    <t>Резервуар горизонтальный стальной V=60 куб.м ( кислотник)/склад Север</t>
  </si>
  <si>
    <t>Склад кислородных балонов</t>
  </si>
  <si>
    <t>Склад хранения ТМЦ 4х5м(м/к) п/б № 4 ст.Якушка</t>
  </si>
  <si>
    <t>Станция управления АСЛН-1 с коробкой распределительной КР-3-200</t>
  </si>
  <si>
    <t>Стеллаж для хранения трубной продукции и металлопроката/склад Якушка</t>
  </si>
  <si>
    <t>ВСЕГО на складе аварийный запас</t>
  </si>
  <si>
    <t>ВСЕГО на складе прочие ТМЦ (б/у и металлолом)</t>
  </si>
  <si>
    <t>список</t>
  </si>
  <si>
    <t>1С</t>
  </si>
  <si>
    <t>Наименование</t>
  </si>
  <si>
    <t>сумма</t>
  </si>
  <si>
    <t>тип</t>
  </si>
  <si>
    <t>Названия строк</t>
  </si>
  <si>
    <t>Общий итог</t>
  </si>
  <si>
    <t>Сумма по полю сумма</t>
  </si>
  <si>
    <t>Названия столбцов</t>
  </si>
  <si>
    <t>Оприходование</t>
  </si>
  <si>
    <t>НВЛ</t>
  </si>
  <si>
    <t>НЛ</t>
  </si>
  <si>
    <t>1 Итог</t>
  </si>
  <si>
    <t>7 Итог</t>
  </si>
  <si>
    <t>10 Итог</t>
  </si>
  <si>
    <t>Сумма по полю Балансовая стоимость (руб.) без НДС</t>
  </si>
  <si>
    <t>Возможность использования в производстве</t>
  </si>
  <si>
    <t>Объект использования в производстве</t>
  </si>
  <si>
    <t>Дата использования в производстве</t>
  </si>
  <si>
    <t>Сумма по полю Кол-во</t>
  </si>
  <si>
    <t xml:space="preserve"> Кол-во</t>
  </si>
  <si>
    <t>Таблица 3 "Динамика"</t>
  </si>
  <si>
    <t xml:space="preserve">19540      </t>
  </si>
  <si>
    <t xml:space="preserve">48399      </t>
  </si>
  <si>
    <t xml:space="preserve">41367      </t>
  </si>
  <si>
    <t xml:space="preserve">41153      </t>
  </si>
  <si>
    <t xml:space="preserve">41098      </t>
  </si>
  <si>
    <t xml:space="preserve">50895      </t>
  </si>
  <si>
    <t xml:space="preserve">14435      </t>
  </si>
  <si>
    <t xml:space="preserve">41208      </t>
  </si>
  <si>
    <t xml:space="preserve">41209      </t>
  </si>
  <si>
    <t xml:space="preserve">41207      </t>
  </si>
  <si>
    <t xml:space="preserve">37371      </t>
  </si>
  <si>
    <t xml:space="preserve">63469      </t>
  </si>
  <si>
    <t xml:space="preserve">41881      </t>
  </si>
  <si>
    <t xml:space="preserve">45176      </t>
  </si>
  <si>
    <t xml:space="preserve">60865      </t>
  </si>
  <si>
    <t xml:space="preserve">52030      </t>
  </si>
  <si>
    <t xml:space="preserve">00423      </t>
  </si>
  <si>
    <t xml:space="preserve">48621      </t>
  </si>
  <si>
    <t xml:space="preserve">17251      </t>
  </si>
  <si>
    <t xml:space="preserve">17295      </t>
  </si>
  <si>
    <t xml:space="preserve">19593      </t>
  </si>
  <si>
    <t xml:space="preserve">41350      </t>
  </si>
  <si>
    <t xml:space="preserve">39472      </t>
  </si>
  <si>
    <t xml:space="preserve">64897      </t>
  </si>
  <si>
    <t xml:space="preserve">35929      </t>
  </si>
  <si>
    <t xml:space="preserve">41351      </t>
  </si>
  <si>
    <t xml:space="preserve">41352      </t>
  </si>
  <si>
    <t xml:space="preserve">00681      </t>
  </si>
  <si>
    <t xml:space="preserve">41147      </t>
  </si>
  <si>
    <t xml:space="preserve">45477      </t>
  </si>
  <si>
    <t xml:space="preserve">48924      </t>
  </si>
  <si>
    <t xml:space="preserve">41886      </t>
  </si>
  <si>
    <t xml:space="preserve">19621      </t>
  </si>
  <si>
    <t xml:space="preserve">19620      </t>
  </si>
  <si>
    <t xml:space="preserve">43952      </t>
  </si>
  <si>
    <t xml:space="preserve">28913      </t>
  </si>
  <si>
    <t xml:space="preserve">07882      </t>
  </si>
  <si>
    <t xml:space="preserve">14061      </t>
  </si>
  <si>
    <t xml:space="preserve">11494      </t>
  </si>
  <si>
    <t xml:space="preserve">00748      </t>
  </si>
  <si>
    <t xml:space="preserve">07883      </t>
  </si>
  <si>
    <t xml:space="preserve">17672      </t>
  </si>
  <si>
    <t xml:space="preserve">52235      </t>
  </si>
  <si>
    <t xml:space="preserve">20532      </t>
  </si>
  <si>
    <t xml:space="preserve">43022      </t>
  </si>
  <si>
    <t xml:space="preserve">43327      </t>
  </si>
  <si>
    <t xml:space="preserve">49016      </t>
  </si>
  <si>
    <t xml:space="preserve">34129      </t>
  </si>
  <si>
    <t xml:space="preserve">43326      </t>
  </si>
  <si>
    <t xml:space="preserve">08393      </t>
  </si>
  <si>
    <t xml:space="preserve">00804      </t>
  </si>
  <si>
    <t xml:space="preserve">34350      </t>
  </si>
  <si>
    <t xml:space="preserve">00813      </t>
  </si>
  <si>
    <t xml:space="preserve">34265      </t>
  </si>
  <si>
    <t xml:space="preserve">00814      </t>
  </si>
  <si>
    <t xml:space="preserve">00815      </t>
  </si>
  <si>
    <t xml:space="preserve">26257      </t>
  </si>
  <si>
    <t xml:space="preserve">41479      </t>
  </si>
  <si>
    <t xml:space="preserve">19664      </t>
  </si>
  <si>
    <t xml:space="preserve">19666      </t>
  </si>
  <si>
    <t xml:space="preserve">50900      </t>
  </si>
  <si>
    <t xml:space="preserve">54553      </t>
  </si>
  <si>
    <t xml:space="preserve">27738      </t>
  </si>
  <si>
    <t xml:space="preserve">41220      </t>
  </si>
  <si>
    <t xml:space="preserve">48200      </t>
  </si>
  <si>
    <t xml:space="preserve">43677      </t>
  </si>
  <si>
    <t xml:space="preserve">27694      </t>
  </si>
  <si>
    <t xml:space="preserve">27277      </t>
  </si>
  <si>
    <t xml:space="preserve">19685      </t>
  </si>
  <si>
    <t xml:space="preserve">19682      </t>
  </si>
  <si>
    <t xml:space="preserve">19683      </t>
  </si>
  <si>
    <t xml:space="preserve">19686      </t>
  </si>
  <si>
    <t xml:space="preserve">34904      </t>
  </si>
  <si>
    <t xml:space="preserve">16882      </t>
  </si>
  <si>
    <t xml:space="preserve">17029      </t>
  </si>
  <si>
    <t xml:space="preserve">41490      </t>
  </si>
  <si>
    <t xml:space="preserve">32633      </t>
  </si>
  <si>
    <t xml:space="preserve">41707      </t>
  </si>
  <si>
    <t xml:space="preserve">42366      </t>
  </si>
  <si>
    <t xml:space="preserve">39987      </t>
  </si>
  <si>
    <t xml:space="preserve">42594      </t>
  </si>
  <si>
    <t xml:space="preserve">68612      </t>
  </si>
  <si>
    <t xml:space="preserve">37116      </t>
  </si>
  <si>
    <t xml:space="preserve">65979      </t>
  </si>
  <si>
    <t xml:space="preserve">26526      </t>
  </si>
  <si>
    <t xml:space="preserve">32276      </t>
  </si>
  <si>
    <t xml:space="preserve">47675      </t>
  </si>
  <si>
    <t xml:space="preserve">66179      </t>
  </si>
  <si>
    <t xml:space="preserve">51163      </t>
  </si>
  <si>
    <t xml:space="preserve">07303      </t>
  </si>
  <si>
    <t xml:space="preserve">57805      </t>
  </si>
  <si>
    <t xml:space="preserve">22401      </t>
  </si>
  <si>
    <t xml:space="preserve">49888      </t>
  </si>
  <si>
    <t xml:space="preserve">41494      </t>
  </si>
  <si>
    <t xml:space="preserve">15702      </t>
  </si>
  <si>
    <t xml:space="preserve">39841      </t>
  </si>
  <si>
    <t xml:space="preserve">26971      </t>
  </si>
  <si>
    <t xml:space="preserve">35380      </t>
  </si>
  <si>
    <t xml:space="preserve">42849      </t>
  </si>
  <si>
    <t xml:space="preserve">42850      </t>
  </si>
  <si>
    <t xml:space="preserve">66028      </t>
  </si>
  <si>
    <t xml:space="preserve">01020      </t>
  </si>
  <si>
    <t xml:space="preserve">01021      </t>
  </si>
  <si>
    <t xml:space="preserve">61411      </t>
  </si>
  <si>
    <t xml:space="preserve">05487      </t>
  </si>
  <si>
    <t xml:space="preserve">33383      </t>
  </si>
  <si>
    <t xml:space="preserve">26335      </t>
  </si>
  <si>
    <t xml:space="preserve">25921      </t>
  </si>
  <si>
    <t xml:space="preserve">25922      </t>
  </si>
  <si>
    <t xml:space="preserve">25923      </t>
  </si>
  <si>
    <t xml:space="preserve">41495      </t>
  </si>
  <si>
    <t xml:space="preserve">32643      </t>
  </si>
  <si>
    <t xml:space="preserve">53125      </t>
  </si>
  <si>
    <t xml:space="preserve">47516      </t>
  </si>
  <si>
    <t xml:space="preserve">35621      </t>
  </si>
  <si>
    <t xml:space="preserve">01033      </t>
  </si>
  <si>
    <t xml:space="preserve">13091      </t>
  </si>
  <si>
    <t xml:space="preserve">38880      </t>
  </si>
  <si>
    <t xml:space="preserve">48787      </t>
  </si>
  <si>
    <t xml:space="preserve">40834      </t>
  </si>
  <si>
    <t xml:space="preserve">05252      </t>
  </si>
  <si>
    <t xml:space="preserve">45828      </t>
  </si>
  <si>
    <t xml:space="preserve">63377      </t>
  </si>
  <si>
    <t xml:space="preserve">48813      </t>
  </si>
  <si>
    <t xml:space="preserve">46522      </t>
  </si>
  <si>
    <t xml:space="preserve">35232      </t>
  </si>
  <si>
    <t xml:space="preserve">65080      </t>
  </si>
  <si>
    <t xml:space="preserve">57841      </t>
  </si>
  <si>
    <t xml:space="preserve">34896      </t>
  </si>
  <si>
    <t xml:space="preserve">43128      </t>
  </si>
  <si>
    <t xml:space="preserve">45200      </t>
  </si>
  <si>
    <t xml:space="preserve">43141      </t>
  </si>
  <si>
    <t xml:space="preserve">01317      </t>
  </si>
  <si>
    <t xml:space="preserve">16944      </t>
  </si>
  <si>
    <t xml:space="preserve">48463      </t>
  </si>
  <si>
    <t xml:space="preserve">48366      </t>
  </si>
  <si>
    <t xml:space="preserve">53880      </t>
  </si>
  <si>
    <t xml:space="preserve">41233      </t>
  </si>
  <si>
    <t xml:space="preserve">16951      </t>
  </si>
  <si>
    <t xml:space="preserve">01482      </t>
  </si>
  <si>
    <t xml:space="preserve">40482      </t>
  </si>
  <si>
    <t xml:space="preserve">35582      </t>
  </si>
  <si>
    <t xml:space="preserve">34818      </t>
  </si>
  <si>
    <t xml:space="preserve">34199      </t>
  </si>
  <si>
    <t xml:space="preserve">40899      </t>
  </si>
  <si>
    <t xml:space="preserve">56804      </t>
  </si>
  <si>
    <t xml:space="preserve">51016      </t>
  </si>
  <si>
    <t xml:space="preserve">64546      </t>
  </si>
  <si>
    <t xml:space="preserve">65629      </t>
  </si>
  <si>
    <t xml:space="preserve">42273      </t>
  </si>
  <si>
    <t xml:space="preserve">41237      </t>
  </si>
  <si>
    <t xml:space="preserve">59176      </t>
  </si>
  <si>
    <t xml:space="preserve">10693      </t>
  </si>
  <si>
    <t xml:space="preserve">59177      </t>
  </si>
  <si>
    <t xml:space="preserve">47689      </t>
  </si>
  <si>
    <t xml:space="preserve">43959      </t>
  </si>
  <si>
    <t xml:space="preserve">53177      </t>
  </si>
  <si>
    <t xml:space="preserve">59776      </t>
  </si>
  <si>
    <t xml:space="preserve">55787      </t>
  </si>
  <si>
    <t xml:space="preserve">63647      </t>
  </si>
  <si>
    <t xml:space="preserve">46878      </t>
  </si>
  <si>
    <t xml:space="preserve">50333      </t>
  </si>
  <si>
    <t xml:space="preserve">39822      </t>
  </si>
  <si>
    <t xml:space="preserve">45790      </t>
  </si>
  <si>
    <t xml:space="preserve">45791      </t>
  </si>
  <si>
    <t xml:space="preserve">57554      </t>
  </si>
  <si>
    <t xml:space="preserve">29880      </t>
  </si>
  <si>
    <t xml:space="preserve">51732      </t>
  </si>
  <si>
    <t xml:space="preserve">51733      </t>
  </si>
  <si>
    <t xml:space="preserve">36380      </t>
  </si>
  <si>
    <t xml:space="preserve">58234      </t>
  </si>
  <si>
    <t xml:space="preserve">65694      </t>
  </si>
  <si>
    <t xml:space="preserve">45179      </t>
  </si>
  <si>
    <t xml:space="preserve">48070      </t>
  </si>
  <si>
    <t xml:space="preserve">34601      </t>
  </si>
  <si>
    <t xml:space="preserve">34074      </t>
  </si>
  <si>
    <t xml:space="preserve">22425      </t>
  </si>
  <si>
    <t xml:space="preserve">41523      </t>
  </si>
  <si>
    <t xml:space="preserve">47227      </t>
  </si>
  <si>
    <t xml:space="preserve">47228      </t>
  </si>
  <si>
    <t xml:space="preserve">55758      </t>
  </si>
  <si>
    <t xml:space="preserve">64136      </t>
  </si>
  <si>
    <t xml:space="preserve">41526      </t>
  </si>
  <si>
    <t xml:space="preserve">56498      </t>
  </si>
  <si>
    <t xml:space="preserve">56497      </t>
  </si>
  <si>
    <t xml:space="preserve">01923      </t>
  </si>
  <si>
    <t xml:space="preserve">18031      </t>
  </si>
  <si>
    <t xml:space="preserve">17724      </t>
  </si>
  <si>
    <t xml:space="preserve">34660      </t>
  </si>
  <si>
    <t xml:space="preserve">34661      </t>
  </si>
  <si>
    <t xml:space="preserve">41529      </t>
  </si>
  <si>
    <t xml:space="preserve">39203      </t>
  </si>
  <si>
    <t xml:space="preserve">46386      </t>
  </si>
  <si>
    <t xml:space="preserve">48038      </t>
  </si>
  <si>
    <t xml:space="preserve">37907      </t>
  </si>
  <si>
    <t xml:space="preserve">41260      </t>
  </si>
  <si>
    <t xml:space="preserve">79648      </t>
  </si>
  <si>
    <t xml:space="preserve">67064      </t>
  </si>
  <si>
    <t xml:space="preserve">42383      </t>
  </si>
  <si>
    <t xml:space="preserve">56066      </t>
  </si>
  <si>
    <t xml:space="preserve">39100      </t>
  </si>
  <si>
    <t xml:space="preserve">51973      </t>
  </si>
  <si>
    <t xml:space="preserve">56423      </t>
  </si>
  <si>
    <t xml:space="preserve">66156      </t>
  </si>
  <si>
    <t xml:space="preserve">44790      </t>
  </si>
  <si>
    <t xml:space="preserve">44797      </t>
  </si>
  <si>
    <t xml:space="preserve">22431      </t>
  </si>
  <si>
    <t xml:space="preserve">44809      </t>
  </si>
  <si>
    <t xml:space="preserve">33691      </t>
  </si>
  <si>
    <t xml:space="preserve">55210      </t>
  </si>
  <si>
    <t xml:space="preserve">55211      </t>
  </si>
  <si>
    <t xml:space="preserve">14745      </t>
  </si>
  <si>
    <t xml:space="preserve">08337      </t>
  </si>
  <si>
    <t xml:space="preserve">28992      </t>
  </si>
  <si>
    <t xml:space="preserve">24514      </t>
  </si>
  <si>
    <t xml:space="preserve">27970      </t>
  </si>
  <si>
    <t xml:space="preserve">08692      </t>
  </si>
  <si>
    <t xml:space="preserve">09597      </t>
  </si>
  <si>
    <t xml:space="preserve">02148      </t>
  </si>
  <si>
    <t xml:space="preserve">02156      </t>
  </si>
  <si>
    <t xml:space="preserve">02158      </t>
  </si>
  <si>
    <t xml:space="preserve">02167      </t>
  </si>
  <si>
    <t xml:space="preserve">10419      </t>
  </si>
  <si>
    <t xml:space="preserve">29895      </t>
  </si>
  <si>
    <t xml:space="preserve">10917      </t>
  </si>
  <si>
    <t xml:space="preserve">02181      </t>
  </si>
  <si>
    <t xml:space="preserve">02182      </t>
  </si>
  <si>
    <t xml:space="preserve">02200      </t>
  </si>
  <si>
    <t xml:space="preserve">05400      </t>
  </si>
  <si>
    <t xml:space="preserve">02214      </t>
  </si>
  <si>
    <t xml:space="preserve">10171      </t>
  </si>
  <si>
    <t xml:space="preserve">05401      </t>
  </si>
  <si>
    <t xml:space="preserve">17745      </t>
  </si>
  <si>
    <t xml:space="preserve">02262      </t>
  </si>
  <si>
    <t xml:space="preserve">17748      </t>
  </si>
  <si>
    <t xml:space="preserve">17749      </t>
  </si>
  <si>
    <t xml:space="preserve">02237      </t>
  </si>
  <si>
    <t xml:space="preserve">02247      </t>
  </si>
  <si>
    <t xml:space="preserve">45168      </t>
  </si>
  <si>
    <t xml:space="preserve">13185      </t>
  </si>
  <si>
    <t xml:space="preserve">02333      </t>
  </si>
  <si>
    <t xml:space="preserve">45178      </t>
  </si>
  <si>
    <t xml:space="preserve">58390      </t>
  </si>
  <si>
    <t xml:space="preserve">42264      </t>
  </si>
  <si>
    <t xml:space="preserve">13878      </t>
  </si>
  <si>
    <t xml:space="preserve">58266      </t>
  </si>
  <si>
    <t xml:space="preserve">62644      </t>
  </si>
  <si>
    <t xml:space="preserve">44812      </t>
  </si>
  <si>
    <t xml:space="preserve">44811      </t>
  </si>
  <si>
    <t xml:space="preserve">02425      </t>
  </si>
  <si>
    <t xml:space="preserve">02432      </t>
  </si>
  <si>
    <t xml:space="preserve">18174      </t>
  </si>
  <si>
    <t xml:space="preserve">18179      </t>
  </si>
  <si>
    <t xml:space="preserve">52577      </t>
  </si>
  <si>
    <t xml:space="preserve">45989      </t>
  </si>
  <si>
    <t xml:space="preserve">17145      </t>
  </si>
  <si>
    <t xml:space="preserve">49740      </t>
  </si>
  <si>
    <t xml:space="preserve">44143      </t>
  </si>
  <si>
    <t xml:space="preserve">44791      </t>
  </si>
  <si>
    <t xml:space="preserve">44792      </t>
  </si>
  <si>
    <t xml:space="preserve">17153      </t>
  </si>
  <si>
    <t xml:space="preserve">16996      </t>
  </si>
  <si>
    <t xml:space="preserve">02667      </t>
  </si>
  <si>
    <t xml:space="preserve">57291      </t>
  </si>
  <si>
    <t xml:space="preserve">46696      </t>
  </si>
  <si>
    <t xml:space="preserve">12344      </t>
  </si>
  <si>
    <t xml:space="preserve">57839      </t>
  </si>
  <si>
    <t xml:space="preserve">02760      </t>
  </si>
  <si>
    <t xml:space="preserve">35183      </t>
  </si>
  <si>
    <t xml:space="preserve">35448      </t>
  </si>
  <si>
    <t xml:space="preserve">49814      </t>
  </si>
  <si>
    <t xml:space="preserve">61475      </t>
  </si>
  <si>
    <t xml:space="preserve">17183      </t>
  </si>
  <si>
    <t xml:space="preserve">11734      </t>
  </si>
  <si>
    <t xml:space="preserve">02874      </t>
  </si>
  <si>
    <t xml:space="preserve">17792      </t>
  </si>
  <si>
    <t xml:space="preserve">12736      </t>
  </si>
  <si>
    <t xml:space="preserve">44814      </t>
  </si>
  <si>
    <t xml:space="preserve">57299      </t>
  </si>
  <si>
    <t xml:space="preserve">35844      </t>
  </si>
  <si>
    <t xml:space="preserve">47683      </t>
  </si>
  <si>
    <t xml:space="preserve">48242      </t>
  </si>
  <si>
    <t xml:space="preserve">42300      </t>
  </si>
  <si>
    <t xml:space="preserve">39894      </t>
  </si>
  <si>
    <t xml:space="preserve">20321      </t>
  </si>
  <si>
    <t xml:space="preserve">40790      </t>
  </si>
  <si>
    <t xml:space="preserve">05775      </t>
  </si>
  <si>
    <t xml:space="preserve">41570      </t>
  </si>
  <si>
    <t xml:space="preserve">37660      </t>
  </si>
  <si>
    <t xml:space="preserve">39697      </t>
  </si>
  <si>
    <t xml:space="preserve">39696      </t>
  </si>
  <si>
    <t xml:space="preserve">45162      </t>
  </si>
  <si>
    <t xml:space="preserve">43344      </t>
  </si>
  <si>
    <t xml:space="preserve">43345      </t>
  </si>
  <si>
    <t xml:space="preserve">47814      </t>
  </si>
  <si>
    <t xml:space="preserve">42073      </t>
  </si>
  <si>
    <t xml:space="preserve">02967      </t>
  </si>
  <si>
    <t xml:space="preserve">02968      </t>
  </si>
  <si>
    <t xml:space="preserve">02972      </t>
  </si>
  <si>
    <t xml:space="preserve">63633      </t>
  </si>
  <si>
    <t xml:space="preserve">43418      </t>
  </si>
  <si>
    <t xml:space="preserve">34822      </t>
  </si>
  <si>
    <t xml:space="preserve">37962      </t>
  </si>
  <si>
    <t xml:space="preserve">41157      </t>
  </si>
  <si>
    <t xml:space="preserve">67005      </t>
  </si>
  <si>
    <t xml:space="preserve">38121      </t>
  </si>
  <si>
    <t xml:space="preserve">58976      </t>
  </si>
  <si>
    <t xml:space="preserve">20372      </t>
  </si>
  <si>
    <t xml:space="preserve">55373      </t>
  </si>
  <si>
    <t xml:space="preserve">54088      </t>
  </si>
  <si>
    <t xml:space="preserve">51778      </t>
  </si>
  <si>
    <t xml:space="preserve">55256      </t>
  </si>
  <si>
    <t xml:space="preserve">42240      </t>
  </si>
  <si>
    <t xml:space="preserve">46134      </t>
  </si>
  <si>
    <t xml:space="preserve">34073      </t>
  </si>
  <si>
    <t xml:space="preserve">34957      </t>
  </si>
  <si>
    <t xml:space="preserve">32768      </t>
  </si>
  <si>
    <t xml:space="preserve">41282      </t>
  </si>
  <si>
    <t xml:space="preserve">52863      </t>
  </si>
  <si>
    <t xml:space="preserve">41302      </t>
  </si>
  <si>
    <t xml:space="preserve">63601      </t>
  </si>
  <si>
    <t xml:space="preserve">51885      </t>
  </si>
  <si>
    <t xml:space="preserve">46846      </t>
  </si>
  <si>
    <t xml:space="preserve">39845      </t>
  </si>
  <si>
    <t xml:space="preserve">34847      </t>
  </si>
  <si>
    <t xml:space="preserve">63805      </t>
  </si>
  <si>
    <t xml:space="preserve">44929      </t>
  </si>
  <si>
    <t xml:space="preserve">40333      </t>
  </si>
  <si>
    <t xml:space="preserve">03179      </t>
  </si>
  <si>
    <t xml:space="preserve">42436      </t>
  </si>
  <si>
    <t xml:space="preserve">48726      </t>
  </si>
  <si>
    <t xml:space="preserve">44668      </t>
  </si>
  <si>
    <t xml:space="preserve">69256      </t>
  </si>
  <si>
    <t xml:space="preserve">41579      </t>
  </si>
  <si>
    <t xml:space="preserve">03248      </t>
  </si>
  <si>
    <t xml:space="preserve">21008      </t>
  </si>
  <si>
    <t xml:space="preserve">33485      </t>
  </si>
  <si>
    <t xml:space="preserve">43574      </t>
  </si>
  <si>
    <t xml:space="preserve">41582      </t>
  </si>
  <si>
    <t xml:space="preserve">64444      </t>
  </si>
  <si>
    <t xml:space="preserve">39205      </t>
  </si>
  <si>
    <t xml:space="preserve">58270      </t>
  </si>
  <si>
    <t xml:space="preserve">53280      </t>
  </si>
  <si>
    <t xml:space="preserve">48475      </t>
  </si>
  <si>
    <t xml:space="preserve">41314      </t>
  </si>
  <si>
    <t xml:space="preserve">41194      </t>
  </si>
  <si>
    <t xml:space="preserve">62214      </t>
  </si>
  <si>
    <t xml:space="preserve">17801      </t>
  </si>
  <si>
    <t xml:space="preserve">17811      </t>
  </si>
  <si>
    <t xml:space="preserve">17812      </t>
  </si>
  <si>
    <t xml:space="preserve">40816      </t>
  </si>
  <si>
    <t xml:space="preserve">44912      </t>
  </si>
  <si>
    <t xml:space="preserve">66784      </t>
  </si>
  <si>
    <t xml:space="preserve">66897      </t>
  </si>
  <si>
    <t xml:space="preserve">03441      </t>
  </si>
  <si>
    <t xml:space="preserve">39699      </t>
  </si>
  <si>
    <t xml:space="preserve">03533      </t>
  </si>
  <si>
    <t xml:space="preserve">11021      </t>
  </si>
  <si>
    <t xml:space="preserve">32420      </t>
  </si>
  <si>
    <t xml:space="preserve">54820      </t>
  </si>
  <si>
    <t xml:space="preserve">05423      </t>
  </si>
  <si>
    <t xml:space="preserve">48207      </t>
  </si>
  <si>
    <t xml:space="preserve">03563      </t>
  </si>
  <si>
    <t xml:space="preserve">03565      </t>
  </si>
  <si>
    <t xml:space="preserve">03564      </t>
  </si>
  <si>
    <t xml:space="preserve">44145      </t>
  </si>
  <si>
    <t xml:space="preserve">35819      </t>
  </si>
  <si>
    <t xml:space="preserve">03621      </t>
  </si>
  <si>
    <t xml:space="preserve">03632      </t>
  </si>
  <si>
    <t xml:space="preserve">59709      </t>
  </si>
  <si>
    <t xml:space="preserve">51165      </t>
  </si>
  <si>
    <t xml:space="preserve">24678      </t>
  </si>
  <si>
    <t>на 01.01.2023</t>
  </si>
  <si>
    <t>Счетчик жидкости СЖУ-25в к-те (датчик расхода ДРС-25А,блок БВР.М,с КМЧ на 20МПа</t>
  </si>
  <si>
    <t>Выкатной элемент для ячейки К59с вакуумн.выкл.ВБМ-10-20/Якушка/К до 31.12.2023</t>
  </si>
  <si>
    <t>Электродвигатель 1ВАО-280M-0,38-2У2/К до 31.12.2023</t>
  </si>
  <si>
    <t>Электродвигатель АИММ 250 S6 45кВт*1000об/мин У2,5/К до 31.12.2023</t>
  </si>
  <si>
    <t>Электродвигатель ВА 280 S4е БУ2 110кВт,1500 об/мин 380/660В IM1001/ зав.№203/К до 31.12.2023</t>
  </si>
  <si>
    <t>07</t>
  </si>
  <si>
    <t>01</t>
  </si>
  <si>
    <t>10</t>
  </si>
  <si>
    <t>8-937-88-666-17</t>
  </si>
  <si>
    <t>КИПиА</t>
  </si>
  <si>
    <t>Электротовары</t>
  </si>
  <si>
    <t>детали трубопроводов</t>
  </si>
  <si>
    <t>до 31.12.2012</t>
  </si>
  <si>
    <t>Оборудование ПНГ</t>
  </si>
  <si>
    <t>30.10.2019 (куплено у ОАО Нефтеразведка)</t>
  </si>
  <si>
    <t>30.05.2015, 31.01.2016</t>
  </si>
  <si>
    <t>возврат от подрядчика 11.03.14</t>
  </si>
  <si>
    <t>возврат от поставщика 11.03.14</t>
  </si>
  <si>
    <t>30.09.2013, 23.12.2015</t>
  </si>
  <si>
    <t>31.12.2019 возврат ТМЦ от контрагента (излишки при строительстве и ремонте)</t>
  </si>
  <si>
    <t>возврат от подрядчика (20.11.14)</t>
  </si>
  <si>
    <t>18.07.2017, 28.12.2017</t>
  </si>
  <si>
    <t>30.09.2014, 19.07.2017</t>
  </si>
  <si>
    <t>46шт - до 2006, 23шт - 29.02.2012</t>
  </si>
  <si>
    <t>01.05.13,  30.08.13</t>
  </si>
  <si>
    <t>28.08.14,  02.04.15</t>
  </si>
  <si>
    <t>05.07.11,   15.11.11</t>
  </si>
  <si>
    <t>05.07.11,  15.11.11</t>
  </si>
  <si>
    <t>15.11.11,  19.06.12</t>
  </si>
  <si>
    <t>31.05.2016, 23.08.2016</t>
  </si>
  <si>
    <t>31.08.11, 30.09.11</t>
  </si>
  <si>
    <t>15.02.2017, 13.09.2017</t>
  </si>
  <si>
    <t>19407</t>
  </si>
  <si>
    <t>19408</t>
  </si>
  <si>
    <t>22432</t>
  </si>
  <si>
    <t>т</t>
  </si>
  <si>
    <t>34074</t>
  </si>
  <si>
    <t>Рулон</t>
  </si>
  <si>
    <t>упак</t>
  </si>
  <si>
    <t>П/м</t>
  </si>
  <si>
    <t>Кв.метр</t>
  </si>
  <si>
    <t>Перечень невостребованных ликвидных (НВЛ) ТМЦ по состоянию на 01.01.2026</t>
  </si>
  <si>
    <t>Перечень неликвидных (НЛ) ТМЦ по состоянию на 01.01.2026 г.</t>
  </si>
  <si>
    <t>Цена реализации без НДС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</si>
</sst>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0.000;[Red]\-0.000"/>
    <numFmt numFmtId="165" formatCode="0.00;[Red]\-0.00"/>
    <numFmt numFmtId="166" formatCode="#,##0.000;[Red]\-#,##0.000"/>
    <numFmt numFmtId="167" formatCode="0.00_ ;[Red]\-0.00\ "/>
    <numFmt numFmtId="168" formatCode="#,##0.00_ ;[Red]\-#,##0.00\ "/>
    <numFmt numFmtId="169" formatCode="#,##0.00\ _₽"/>
    <numFmt numFmtId="170" formatCode="#,##0.000"/>
  </numFmts>
  <fonts count="28" x14ac:knownFonts="1">
    <font>
      <sz val="8"/>
      <name val="Arial"/>
    </font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b/>
      <sz val="9"/>
      <name val="Arial"/>
      <family val="2"/>
      <charset val="204"/>
    </font>
    <font>
      <b/>
      <sz val="11"/>
      <name val="Arial"/>
      <family val="2"/>
      <charset val="204"/>
    </font>
    <font>
      <sz val="9"/>
      <name val="Arial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sz val="8"/>
      <color rgb="FFFF0000"/>
      <name val="Arial"/>
      <family val="2"/>
      <charset val="204"/>
    </font>
    <font>
      <b/>
      <sz val="8"/>
      <color rgb="FFFF0000"/>
      <name val="Arial"/>
      <family val="2"/>
      <charset val="204"/>
    </font>
    <font>
      <sz val="9"/>
      <color rgb="FFFF0000"/>
      <name val="Arial"/>
      <family val="2"/>
      <charset val="204"/>
    </font>
    <font>
      <sz val="10"/>
      <name val="Arial Cyr"/>
      <charset val="204"/>
    </font>
    <font>
      <b/>
      <i/>
      <sz val="11"/>
      <name val="Arial"/>
      <family val="2"/>
      <charset val="204"/>
    </font>
    <font>
      <b/>
      <sz val="11"/>
      <name val="Times New Roman"/>
      <family val="1"/>
      <charset val="204"/>
    </font>
    <font>
      <sz val="10"/>
      <name val="Arial"/>
      <family val="2"/>
      <charset val="204"/>
    </font>
    <font>
      <b/>
      <sz val="10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name val="Arial Cyr"/>
      <charset val="204"/>
    </font>
    <font>
      <b/>
      <sz val="11"/>
      <name val="Arial Cyr"/>
      <charset val="204"/>
    </font>
    <font>
      <b/>
      <sz val="10"/>
      <name val="Arial Cyr"/>
      <charset val="204"/>
    </font>
    <font>
      <i/>
      <sz val="8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theme="0"/>
      <name val="Arial"/>
      <family val="2"/>
      <charset val="204"/>
    </font>
    <font>
      <b/>
      <sz val="8"/>
      <color rgb="FFC00000"/>
      <name val="Arial"/>
      <family val="2"/>
      <charset val="204"/>
    </font>
    <font>
      <b/>
      <i/>
      <sz val="8"/>
      <color rgb="FFC00000"/>
      <name val="Arial"/>
      <family val="2"/>
      <charset val="204"/>
    </font>
    <font>
      <b/>
      <sz val="10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CC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76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9">
    <xf numFmtId="0" fontId="0" fillId="0" borderId="0"/>
    <xf numFmtId="0" fontId="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388">
    <xf numFmtId="0" fontId="0" fillId="0" borderId="0" xfId="0"/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0" xfId="0" applyFont="1" applyAlignment="1">
      <alignment horizontal="left"/>
    </xf>
    <xf numFmtId="40" fontId="5" fillId="0" borderId="10" xfId="0" applyNumberFormat="1" applyFont="1" applyBorder="1" applyAlignment="1">
      <alignment horizontal="right" vertical="top" wrapText="1"/>
    </xf>
    <xf numFmtId="0" fontId="5" fillId="0" borderId="11" xfId="0" applyFont="1" applyBorder="1" applyAlignment="1">
      <alignment horizontal="right" vertical="top" wrapText="1"/>
    </xf>
    <xf numFmtId="0" fontId="5" fillId="0" borderId="12" xfId="0" applyFont="1" applyBorder="1" applyAlignment="1">
      <alignment horizontal="right" vertical="top" wrapText="1"/>
    </xf>
    <xf numFmtId="0" fontId="5" fillId="0" borderId="13" xfId="0" applyFont="1" applyBorder="1" applyAlignment="1">
      <alignment horizontal="right" vertical="top" wrapText="1"/>
    </xf>
    <xf numFmtId="164" fontId="5" fillId="0" borderId="16" xfId="0" applyNumberFormat="1" applyFont="1" applyBorder="1" applyAlignment="1">
      <alignment horizontal="right" vertical="top" wrapText="1"/>
    </xf>
    <xf numFmtId="0" fontId="5" fillId="0" borderId="0" xfId="0" applyFont="1" applyAlignment="1">
      <alignment horizontal="right" vertical="top" wrapText="1"/>
    </xf>
    <xf numFmtId="0" fontId="5" fillId="0" borderId="15" xfId="0" applyFont="1" applyBorder="1" applyAlignment="1">
      <alignment horizontal="right" vertical="top" wrapText="1"/>
    </xf>
    <xf numFmtId="0" fontId="5" fillId="0" borderId="17" xfId="0" applyFont="1" applyBorder="1" applyAlignment="1">
      <alignment horizontal="right" vertical="top" wrapText="1"/>
    </xf>
    <xf numFmtId="0" fontId="5" fillId="0" borderId="14" xfId="0" applyFont="1" applyBorder="1" applyAlignment="1">
      <alignment horizontal="left" vertical="top" wrapText="1" indent="1"/>
    </xf>
    <xf numFmtId="0" fontId="5" fillId="0" borderId="15" xfId="0" applyFont="1" applyBorder="1" applyAlignment="1">
      <alignment horizontal="left" vertical="top" wrapText="1" indent="1"/>
    </xf>
    <xf numFmtId="0" fontId="5" fillId="0" borderId="9" xfId="0" applyFont="1" applyBorder="1" applyAlignment="1">
      <alignment horizontal="left" vertical="top" wrapText="1" indent="2"/>
    </xf>
    <xf numFmtId="0" fontId="5" fillId="0" borderId="14" xfId="0" applyFont="1" applyBorder="1" applyAlignment="1">
      <alignment horizontal="left" vertical="top" wrapText="1" indent="2"/>
    </xf>
    <xf numFmtId="0" fontId="5" fillId="0" borderId="15" xfId="0" applyFont="1" applyBorder="1" applyAlignment="1">
      <alignment horizontal="left" vertical="top" wrapText="1" indent="2"/>
    </xf>
    <xf numFmtId="165" fontId="5" fillId="0" borderId="10" xfId="0" applyNumberFormat="1" applyFont="1" applyBorder="1" applyAlignment="1">
      <alignment horizontal="right" vertical="top" wrapText="1"/>
    </xf>
    <xf numFmtId="166" fontId="5" fillId="0" borderId="16" xfId="0" applyNumberFormat="1" applyFont="1" applyBorder="1" applyAlignment="1">
      <alignment horizontal="right" vertical="top" wrapText="1"/>
    </xf>
    <xf numFmtId="40" fontId="5" fillId="0" borderId="19" xfId="0" applyNumberFormat="1" applyFont="1" applyBorder="1" applyAlignment="1">
      <alignment horizontal="right" vertical="top" wrapText="1"/>
    </xf>
    <xf numFmtId="0" fontId="5" fillId="0" borderId="20" xfId="0" applyFont="1" applyBorder="1" applyAlignment="1">
      <alignment horizontal="right" vertical="top" wrapText="1"/>
    </xf>
    <xf numFmtId="0" fontId="5" fillId="0" borderId="21" xfId="0" applyFont="1" applyBorder="1" applyAlignment="1">
      <alignment horizontal="right" vertical="top" wrapText="1"/>
    </xf>
    <xf numFmtId="0" fontId="5" fillId="0" borderId="22" xfId="0" applyFont="1" applyBorder="1" applyAlignment="1">
      <alignment horizontal="right" vertical="top" wrapText="1"/>
    </xf>
    <xf numFmtId="0" fontId="0" fillId="0" borderId="20" xfId="0" applyBorder="1" applyAlignment="1">
      <alignment horizontal="left"/>
    </xf>
    <xf numFmtId="0" fontId="2" fillId="0" borderId="0" xfId="0" applyFont="1" applyAlignment="1">
      <alignment horizontal="left"/>
    </xf>
    <xf numFmtId="0" fontId="0" fillId="0" borderId="23" xfId="0" applyBorder="1" applyAlignment="1">
      <alignment horizontal="center" vertical="top" wrapText="1"/>
    </xf>
    <xf numFmtId="0" fontId="0" fillId="0" borderId="23" xfId="0" applyBorder="1" applyAlignment="1">
      <alignment horizontal="left"/>
    </xf>
    <xf numFmtId="0" fontId="0" fillId="0" borderId="0" xfId="0" applyAlignment="1">
      <alignment horizontal="centerContinuous" vertical="top"/>
    </xf>
    <xf numFmtId="0" fontId="6" fillId="0" borderId="0" xfId="0" applyFont="1"/>
    <xf numFmtId="0" fontId="5" fillId="0" borderId="24" xfId="1" applyFont="1" applyBorder="1" applyAlignment="1">
      <alignment horizontal="left" vertical="center" wrapText="1"/>
    </xf>
    <xf numFmtId="40" fontId="5" fillId="2" borderId="10" xfId="0" applyNumberFormat="1" applyFont="1" applyFill="1" applyBorder="1" applyAlignment="1">
      <alignment horizontal="right" vertical="top" wrapText="1"/>
    </xf>
    <xf numFmtId="0" fontId="5" fillId="2" borderId="11" xfId="0" applyFont="1" applyFill="1" applyBorder="1" applyAlignment="1">
      <alignment horizontal="right" vertical="top" wrapText="1"/>
    </xf>
    <xf numFmtId="0" fontId="5" fillId="2" borderId="12" xfId="0" applyFont="1" applyFill="1" applyBorder="1" applyAlignment="1">
      <alignment horizontal="right" vertical="top" wrapText="1"/>
    </xf>
    <xf numFmtId="0" fontId="5" fillId="2" borderId="13" xfId="0" applyFont="1" applyFill="1" applyBorder="1" applyAlignment="1">
      <alignment horizontal="right" vertical="top" wrapText="1"/>
    </xf>
    <xf numFmtId="0" fontId="5" fillId="2" borderId="14" xfId="0" applyFont="1" applyFill="1" applyBorder="1" applyAlignment="1">
      <alignment horizontal="left" vertical="top" wrapText="1" indent="2"/>
    </xf>
    <xf numFmtId="0" fontId="5" fillId="2" borderId="15" xfId="0" applyFont="1" applyFill="1" applyBorder="1" applyAlignment="1">
      <alignment horizontal="left" vertical="top" wrapText="1" indent="2"/>
    </xf>
    <xf numFmtId="164" fontId="5" fillId="2" borderId="16" xfId="0" applyNumberFormat="1" applyFont="1" applyFill="1" applyBorder="1" applyAlignment="1">
      <alignment horizontal="right" vertical="top" wrapText="1"/>
    </xf>
    <xf numFmtId="0" fontId="5" fillId="2" borderId="0" xfId="0" applyFont="1" applyFill="1" applyAlignment="1">
      <alignment horizontal="right" vertical="top" wrapText="1"/>
    </xf>
    <xf numFmtId="0" fontId="5" fillId="2" borderId="15" xfId="0" applyFont="1" applyFill="1" applyBorder="1" applyAlignment="1">
      <alignment horizontal="right" vertical="top" wrapText="1"/>
    </xf>
    <xf numFmtId="0" fontId="5" fillId="2" borderId="17" xfId="0" applyFont="1" applyFill="1" applyBorder="1" applyAlignment="1">
      <alignment horizontal="right" vertical="top" wrapText="1"/>
    </xf>
    <xf numFmtId="165" fontId="5" fillId="2" borderId="10" xfId="0" applyNumberFormat="1" applyFont="1" applyFill="1" applyBorder="1" applyAlignment="1">
      <alignment horizontal="right" vertical="top" wrapText="1"/>
    </xf>
    <xf numFmtId="40" fontId="0" fillId="0" borderId="0" xfId="0" applyNumberFormat="1"/>
    <xf numFmtId="0" fontId="5" fillId="0" borderId="0" xfId="2" applyNumberFormat="1" applyFont="1" applyAlignment="1">
      <alignment horizontal="center" wrapText="1"/>
    </xf>
    <xf numFmtId="0" fontId="5" fillId="0" borderId="38" xfId="2" applyNumberFormat="1" applyFont="1" applyBorder="1" applyAlignment="1">
      <alignment horizontal="center" vertical="center" wrapText="1"/>
    </xf>
    <xf numFmtId="0" fontId="5" fillId="0" borderId="0" xfId="2" applyNumberFormat="1" applyFont="1" applyAlignment="1">
      <alignment horizontal="center"/>
    </xf>
    <xf numFmtId="0" fontId="5" fillId="0" borderId="43" xfId="2" applyNumberFormat="1" applyFont="1" applyBorder="1" applyAlignment="1">
      <alignment horizontal="center"/>
    </xf>
    <xf numFmtId="0" fontId="5" fillId="0" borderId="44" xfId="2" applyNumberFormat="1" applyFont="1" applyBorder="1" applyAlignment="1">
      <alignment horizontal="center"/>
    </xf>
    <xf numFmtId="0" fontId="5" fillId="0" borderId="45" xfId="2" applyNumberFormat="1" applyFont="1" applyBorder="1" applyAlignment="1">
      <alignment horizontal="center"/>
    </xf>
    <xf numFmtId="0" fontId="5" fillId="0" borderId="46" xfId="2" applyNumberFormat="1" applyFont="1" applyBorder="1" applyAlignment="1">
      <alignment horizontal="center"/>
    </xf>
    <xf numFmtId="0" fontId="5" fillId="0" borderId="0" xfId="2" applyNumberFormat="1" applyFont="1"/>
    <xf numFmtId="0" fontId="3" fillId="0" borderId="47" xfId="2" applyNumberFormat="1" applyFont="1" applyBorder="1" applyAlignment="1">
      <alignment vertical="top" wrapText="1"/>
    </xf>
    <xf numFmtId="40" fontId="5" fillId="0" borderId="48" xfId="2" applyNumberFormat="1" applyFont="1" applyBorder="1" applyAlignment="1">
      <alignment horizontal="right" vertical="top" wrapText="1"/>
    </xf>
    <xf numFmtId="0" fontId="5" fillId="0" borderId="48" xfId="2" applyNumberFormat="1" applyFont="1" applyBorder="1" applyAlignment="1">
      <alignment horizontal="right" vertical="top" wrapText="1"/>
    </xf>
    <xf numFmtId="0" fontId="5" fillId="0" borderId="49" xfId="2" applyNumberFormat="1" applyFont="1" applyBorder="1" applyAlignment="1">
      <alignment horizontal="right" vertical="top" wrapText="1"/>
    </xf>
    <xf numFmtId="0" fontId="5" fillId="0" borderId="0" xfId="2" applyFont="1"/>
    <xf numFmtId="0" fontId="5" fillId="0" borderId="50" xfId="2" applyNumberFormat="1" applyFont="1" applyBorder="1" applyAlignment="1">
      <alignment vertical="top" wrapText="1"/>
    </xf>
    <xf numFmtId="164" fontId="5" fillId="0" borderId="51" xfId="2" applyNumberFormat="1" applyFont="1" applyBorder="1" applyAlignment="1">
      <alignment horizontal="right" vertical="top" wrapText="1"/>
    </xf>
    <xf numFmtId="0" fontId="5" fillId="0" borderId="51" xfId="2" applyNumberFormat="1" applyFont="1" applyBorder="1" applyAlignment="1">
      <alignment horizontal="right" vertical="top" wrapText="1"/>
    </xf>
    <xf numFmtId="0" fontId="5" fillId="0" borderId="52" xfId="2" applyNumberFormat="1" applyFont="1" applyBorder="1" applyAlignment="1">
      <alignment horizontal="right" vertical="top" wrapText="1"/>
    </xf>
    <xf numFmtId="0" fontId="5" fillId="0" borderId="47" xfId="2" applyNumberFormat="1" applyFont="1" applyBorder="1" applyAlignment="1">
      <alignment vertical="top" wrapText="1" indent="1"/>
    </xf>
    <xf numFmtId="0" fontId="5" fillId="0" borderId="50" xfId="2" applyNumberFormat="1" applyFont="1" applyBorder="1" applyAlignment="1">
      <alignment vertical="top" wrapText="1" indent="1"/>
    </xf>
    <xf numFmtId="0" fontId="5" fillId="0" borderId="47" xfId="2" applyNumberFormat="1" applyFont="1" applyBorder="1" applyAlignment="1">
      <alignment vertical="top" wrapText="1" indent="2"/>
    </xf>
    <xf numFmtId="0" fontId="5" fillId="0" borderId="50" xfId="2" applyNumberFormat="1" applyFont="1" applyBorder="1" applyAlignment="1">
      <alignment vertical="top" wrapText="1" indent="2"/>
    </xf>
    <xf numFmtId="165" fontId="5" fillId="0" borderId="48" xfId="2" applyNumberFormat="1" applyFont="1" applyBorder="1" applyAlignment="1">
      <alignment horizontal="right" vertical="top" wrapText="1"/>
    </xf>
    <xf numFmtId="166" fontId="5" fillId="0" borderId="51" xfId="2" applyNumberFormat="1" applyFont="1" applyBorder="1" applyAlignment="1">
      <alignment horizontal="right" vertical="top" wrapText="1"/>
    </xf>
    <xf numFmtId="0" fontId="3" fillId="0" borderId="34" xfId="2" applyNumberFormat="1" applyFont="1" applyBorder="1" applyAlignment="1">
      <alignment vertical="top"/>
    </xf>
    <xf numFmtId="40" fontId="5" fillId="0" borderId="53" xfId="2" applyNumberFormat="1" applyFont="1" applyBorder="1" applyAlignment="1">
      <alignment horizontal="right" vertical="top" wrapText="1"/>
    </xf>
    <xf numFmtId="0" fontId="5" fillId="0" borderId="53" xfId="2" applyNumberFormat="1" applyFont="1" applyBorder="1" applyAlignment="1">
      <alignment horizontal="right" vertical="top" wrapText="1"/>
    </xf>
    <xf numFmtId="0" fontId="5" fillId="0" borderId="40" xfId="2" applyNumberFormat="1" applyFont="1" applyBorder="1" applyAlignment="1">
      <alignment horizontal="right" vertical="top" wrapText="1"/>
    </xf>
    <xf numFmtId="0" fontId="2" fillId="0" borderId="0" xfId="2"/>
    <xf numFmtId="0" fontId="2" fillId="0" borderId="39" xfId="2" applyFont="1" applyBorder="1"/>
    <xf numFmtId="0" fontId="2" fillId="0" borderId="54" xfId="2" applyNumberFormat="1" applyFont="1" applyBorder="1" applyAlignment="1">
      <alignment horizontal="center" vertical="top" wrapText="1"/>
    </xf>
    <xf numFmtId="0" fontId="2" fillId="0" borderId="54" xfId="2" applyFont="1" applyBorder="1"/>
    <xf numFmtId="0" fontId="2" fillId="0" borderId="0" xfId="2" applyNumberFormat="1" applyAlignment="1">
      <alignment horizontal="center" vertical="top"/>
    </xf>
    <xf numFmtId="0" fontId="10" fillId="0" borderId="0" xfId="2" applyFont="1"/>
    <xf numFmtId="0" fontId="10" fillId="0" borderId="47" xfId="2" applyNumberFormat="1" applyFont="1" applyBorder="1" applyAlignment="1">
      <alignment vertical="top" wrapText="1" indent="2"/>
    </xf>
    <xf numFmtId="165" fontId="10" fillId="0" borderId="48" xfId="2" applyNumberFormat="1" applyFont="1" applyBorder="1" applyAlignment="1">
      <alignment horizontal="right" vertical="top" wrapText="1"/>
    </xf>
    <xf numFmtId="0" fontId="10" fillId="0" borderId="48" xfId="2" applyNumberFormat="1" applyFont="1" applyBorder="1" applyAlignment="1">
      <alignment horizontal="right" vertical="top" wrapText="1"/>
    </xf>
    <xf numFmtId="0" fontId="10" fillId="0" borderId="49" xfId="2" applyNumberFormat="1" applyFont="1" applyBorder="1" applyAlignment="1">
      <alignment horizontal="right" vertical="top" wrapText="1"/>
    </xf>
    <xf numFmtId="0" fontId="8" fillId="0" borderId="0" xfId="0" applyFont="1"/>
    <xf numFmtId="0" fontId="10" fillId="0" borderId="50" xfId="2" applyNumberFormat="1" applyFont="1" applyBorder="1" applyAlignment="1">
      <alignment vertical="top" wrapText="1" indent="2"/>
    </xf>
    <xf numFmtId="164" fontId="10" fillId="0" borderId="51" xfId="2" applyNumberFormat="1" applyFont="1" applyBorder="1" applyAlignment="1">
      <alignment horizontal="right" vertical="top" wrapText="1"/>
    </xf>
    <xf numFmtId="0" fontId="10" fillId="0" borderId="51" xfId="2" applyNumberFormat="1" applyFont="1" applyBorder="1" applyAlignment="1">
      <alignment horizontal="right" vertical="top" wrapText="1"/>
    </xf>
    <xf numFmtId="0" fontId="10" fillId="0" borderId="52" xfId="2" applyNumberFormat="1" applyFont="1" applyBorder="1" applyAlignment="1">
      <alignment horizontal="right" vertical="top" wrapText="1"/>
    </xf>
    <xf numFmtId="40" fontId="10" fillId="0" borderId="48" xfId="2" applyNumberFormat="1" applyFont="1" applyBorder="1" applyAlignment="1">
      <alignment horizontal="right" vertical="top" wrapText="1"/>
    </xf>
    <xf numFmtId="165" fontId="5" fillId="0" borderId="0" xfId="2" applyNumberFormat="1" applyFont="1"/>
    <xf numFmtId="165" fontId="0" fillId="0" borderId="0" xfId="0" applyNumberFormat="1"/>
    <xf numFmtId="167" fontId="0" fillId="0" borderId="0" xfId="0" applyNumberFormat="1"/>
    <xf numFmtId="168" fontId="0" fillId="0" borderId="0" xfId="0" applyNumberFormat="1"/>
    <xf numFmtId="165" fontId="8" fillId="0" borderId="0" xfId="0" applyNumberFormat="1" applyFont="1"/>
    <xf numFmtId="165" fontId="5" fillId="3" borderId="10" xfId="0" applyNumberFormat="1" applyFont="1" applyFill="1" applyBorder="1" applyAlignment="1">
      <alignment horizontal="right" vertical="top" wrapText="1"/>
    </xf>
    <xf numFmtId="0" fontId="5" fillId="0" borderId="38" xfId="3" applyNumberFormat="1" applyFont="1" applyBorder="1" applyAlignment="1">
      <alignment horizontal="center" vertical="center" wrapText="1"/>
    </xf>
    <xf numFmtId="0" fontId="5" fillId="0" borderId="43" xfId="3" applyNumberFormat="1" applyFont="1" applyBorder="1" applyAlignment="1">
      <alignment horizontal="center"/>
    </xf>
    <xf numFmtId="0" fontId="5" fillId="0" borderId="44" xfId="3" applyNumberFormat="1" applyFont="1" applyBorder="1" applyAlignment="1">
      <alignment horizontal="center"/>
    </xf>
    <xf numFmtId="0" fontId="5" fillId="0" borderId="45" xfId="3" applyNumberFormat="1" applyFont="1" applyBorder="1" applyAlignment="1">
      <alignment horizontal="center"/>
    </xf>
    <xf numFmtId="0" fontId="5" fillId="0" borderId="46" xfId="3" applyNumberFormat="1" applyFont="1" applyBorder="1" applyAlignment="1">
      <alignment horizontal="center"/>
    </xf>
    <xf numFmtId="0" fontId="3" fillId="0" borderId="47" xfId="3" applyNumberFormat="1" applyFont="1" applyBorder="1" applyAlignment="1">
      <alignment vertical="top" wrapText="1"/>
    </xf>
    <xf numFmtId="40" fontId="5" fillId="0" borderId="48" xfId="3" applyNumberFormat="1" applyFont="1" applyBorder="1" applyAlignment="1">
      <alignment horizontal="right" vertical="top" wrapText="1"/>
    </xf>
    <xf numFmtId="0" fontId="5" fillId="0" borderId="48" xfId="3" applyNumberFormat="1" applyFont="1" applyBorder="1" applyAlignment="1">
      <alignment horizontal="right" vertical="top" wrapText="1"/>
    </xf>
    <xf numFmtId="0" fontId="5" fillId="0" borderId="49" xfId="3" applyNumberFormat="1" applyFont="1" applyBorder="1" applyAlignment="1">
      <alignment horizontal="right" vertical="top" wrapText="1"/>
    </xf>
    <xf numFmtId="0" fontId="5" fillId="0" borderId="50" xfId="3" applyNumberFormat="1" applyFont="1" applyBorder="1" applyAlignment="1">
      <alignment vertical="top" wrapText="1"/>
    </xf>
    <xf numFmtId="164" fontId="5" fillId="0" borderId="51" xfId="3" applyNumberFormat="1" applyFont="1" applyBorder="1" applyAlignment="1">
      <alignment horizontal="right" vertical="top" wrapText="1"/>
    </xf>
    <xf numFmtId="0" fontId="5" fillId="0" borderId="51" xfId="3" applyNumberFormat="1" applyFont="1" applyBorder="1" applyAlignment="1">
      <alignment horizontal="right" vertical="top" wrapText="1"/>
    </xf>
    <xf numFmtId="0" fontId="5" fillId="0" borderId="52" xfId="3" applyNumberFormat="1" applyFont="1" applyBorder="1" applyAlignment="1">
      <alignment horizontal="right" vertical="top" wrapText="1"/>
    </xf>
    <xf numFmtId="0" fontId="5" fillId="0" borderId="47" xfId="3" applyNumberFormat="1" applyFont="1" applyBorder="1" applyAlignment="1">
      <alignment vertical="top" wrapText="1" indent="1"/>
    </xf>
    <xf numFmtId="0" fontId="5" fillId="0" borderId="50" xfId="3" applyNumberFormat="1" applyFont="1" applyBorder="1" applyAlignment="1">
      <alignment vertical="top" wrapText="1" indent="1"/>
    </xf>
    <xf numFmtId="0" fontId="5" fillId="0" borderId="47" xfId="3" applyNumberFormat="1" applyFont="1" applyBorder="1" applyAlignment="1">
      <alignment vertical="top" wrapText="1" indent="2"/>
    </xf>
    <xf numFmtId="0" fontId="5" fillId="0" borderId="50" xfId="3" applyNumberFormat="1" applyFont="1" applyBorder="1" applyAlignment="1">
      <alignment vertical="top" wrapText="1" indent="2"/>
    </xf>
    <xf numFmtId="0" fontId="3" fillId="0" borderId="34" xfId="3" applyNumberFormat="1" applyFont="1" applyBorder="1" applyAlignment="1">
      <alignment vertical="top"/>
    </xf>
    <xf numFmtId="40" fontId="5" fillId="0" borderId="53" xfId="3" applyNumberFormat="1" applyFont="1" applyBorder="1" applyAlignment="1">
      <alignment horizontal="right" vertical="top" wrapText="1"/>
    </xf>
    <xf numFmtId="0" fontId="5" fillId="0" borderId="53" xfId="3" applyNumberFormat="1" applyFont="1" applyBorder="1" applyAlignment="1">
      <alignment horizontal="right" vertical="top" wrapText="1"/>
    </xf>
    <xf numFmtId="0" fontId="5" fillId="0" borderId="40" xfId="3" applyNumberFormat="1" applyFont="1" applyBorder="1" applyAlignment="1">
      <alignment horizontal="right" vertical="top" wrapText="1"/>
    </xf>
    <xf numFmtId="0" fontId="7" fillId="0" borderId="25" xfId="0" applyFont="1" applyBorder="1" applyAlignment="1">
      <alignment vertical="center"/>
    </xf>
    <xf numFmtId="0" fontId="7" fillId="0" borderId="25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4" fontId="7" fillId="0" borderId="35" xfId="0" applyNumberFormat="1" applyFont="1" applyBorder="1" applyAlignment="1">
      <alignment horizontal="left" vertical="center"/>
    </xf>
    <xf numFmtId="4" fontId="7" fillId="0" borderId="58" xfId="0" applyNumberFormat="1" applyFont="1" applyBorder="1" applyAlignment="1">
      <alignment horizontal="center" vertical="center"/>
    </xf>
    <xf numFmtId="4" fontId="7" fillId="0" borderId="59" xfId="0" applyNumberFormat="1" applyFon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4" fontId="7" fillId="0" borderId="57" xfId="0" applyNumberFormat="1" applyFont="1" applyBorder="1" applyAlignment="1">
      <alignment vertical="center"/>
    </xf>
    <xf numFmtId="4" fontId="7" fillId="0" borderId="55" xfId="0" applyNumberFormat="1" applyFont="1" applyBorder="1" applyAlignment="1">
      <alignment horizontal="center" vertical="center"/>
    </xf>
    <xf numFmtId="4" fontId="7" fillId="0" borderId="56" xfId="0" applyNumberFormat="1" applyFont="1" applyBorder="1" applyAlignment="1">
      <alignment horizontal="center" vertical="center"/>
    </xf>
    <xf numFmtId="4" fontId="6" fillId="0" borderId="29" xfId="0" applyNumberFormat="1" applyFont="1" applyBorder="1" applyAlignment="1">
      <alignment vertical="center"/>
    </xf>
    <xf numFmtId="4" fontId="0" fillId="0" borderId="24" xfId="0" applyNumberFormat="1" applyBorder="1" applyAlignment="1">
      <alignment horizontal="center" vertical="center"/>
    </xf>
    <xf numFmtId="4" fontId="0" fillId="0" borderId="30" xfId="0" applyNumberFormat="1" applyBorder="1" applyAlignment="1">
      <alignment horizontal="center" vertical="center"/>
    </xf>
    <xf numFmtId="4" fontId="6" fillId="0" borderId="31" xfId="0" applyNumberFormat="1" applyFont="1" applyBorder="1" applyAlignment="1">
      <alignment vertical="center"/>
    </xf>
    <xf numFmtId="4" fontId="0" fillId="0" borderId="32" xfId="0" applyNumberFormat="1" applyBorder="1" applyAlignment="1">
      <alignment horizontal="center" vertical="center"/>
    </xf>
    <xf numFmtId="4" fontId="0" fillId="0" borderId="33" xfId="0" applyNumberFormat="1" applyBorder="1" applyAlignment="1">
      <alignment horizontal="center" vertical="center"/>
    </xf>
    <xf numFmtId="4" fontId="7" fillId="0" borderId="26" xfId="0" applyNumberFormat="1" applyFont="1" applyBorder="1" applyAlignment="1">
      <alignment vertical="center"/>
    </xf>
    <xf numFmtId="4" fontId="7" fillId="0" borderId="27" xfId="0" applyNumberFormat="1" applyFont="1" applyBorder="1" applyAlignment="1">
      <alignment horizontal="center" vertical="center"/>
    </xf>
    <xf numFmtId="4" fontId="7" fillId="0" borderId="28" xfId="0" applyNumberFormat="1" applyFont="1" applyBorder="1" applyAlignment="1">
      <alignment horizontal="center" vertical="center"/>
    </xf>
    <xf numFmtId="4" fontId="6" fillId="0" borderId="35" xfId="0" applyNumberFormat="1" applyFont="1" applyBorder="1" applyAlignment="1">
      <alignment vertical="center"/>
    </xf>
    <xf numFmtId="4" fontId="0" fillId="0" borderId="36" xfId="0" applyNumberFormat="1" applyBorder="1" applyAlignment="1">
      <alignment horizontal="center" vertical="center"/>
    </xf>
    <xf numFmtId="4" fontId="0" fillId="0" borderId="37" xfId="0" applyNumberFormat="1" applyBorder="1" applyAlignment="1">
      <alignment horizontal="center" vertical="center"/>
    </xf>
    <xf numFmtId="4" fontId="6" fillId="0" borderId="60" xfId="0" applyNumberFormat="1" applyFont="1" applyBorder="1" applyAlignment="1">
      <alignment vertical="center"/>
    </xf>
    <xf numFmtId="4" fontId="6" fillId="0" borderId="61" xfId="0" applyNumberFormat="1" applyFont="1" applyBorder="1" applyAlignment="1">
      <alignment horizontal="center" vertical="center"/>
    </xf>
    <xf numFmtId="4" fontId="0" fillId="0" borderId="61" xfId="0" applyNumberFormat="1" applyBorder="1" applyAlignment="1">
      <alignment horizontal="center" vertical="center"/>
    </xf>
    <xf numFmtId="4" fontId="0" fillId="0" borderId="46" xfId="0" applyNumberForma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7" fillId="0" borderId="62" xfId="0" applyFont="1" applyBorder="1" applyAlignment="1">
      <alignment vertical="center"/>
    </xf>
    <xf numFmtId="0" fontId="7" fillId="0" borderId="58" xfId="0" applyFont="1" applyBorder="1" applyAlignment="1">
      <alignment horizontal="center" vertical="center"/>
    </xf>
    <xf numFmtId="0" fontId="7" fillId="0" borderId="59" xfId="0" applyFont="1" applyBorder="1" applyAlignment="1">
      <alignment horizontal="center" vertical="center"/>
    </xf>
    <xf numFmtId="4" fontId="6" fillId="0" borderId="57" xfId="0" applyNumberFormat="1" applyFont="1" applyBorder="1" applyAlignment="1">
      <alignment vertical="center"/>
    </xf>
    <xf numFmtId="4" fontId="0" fillId="0" borderId="55" xfId="0" applyNumberFormat="1" applyBorder="1" applyAlignment="1">
      <alignment horizontal="center" vertical="center"/>
    </xf>
    <xf numFmtId="4" fontId="0" fillId="0" borderId="56" xfId="0" applyNumberFormat="1" applyBorder="1" applyAlignment="1">
      <alignment horizontal="center" vertical="center"/>
    </xf>
    <xf numFmtId="4" fontId="0" fillId="0" borderId="29" xfId="0" applyNumberFormat="1" applyBorder="1" applyAlignment="1">
      <alignment vertical="center"/>
    </xf>
    <xf numFmtId="0" fontId="0" fillId="0" borderId="0" xfId="0" applyAlignment="1">
      <alignment horizontal="center" vertical="center"/>
    </xf>
    <xf numFmtId="0" fontId="12" fillId="0" borderId="0" xfId="4" applyNumberFormat="1" applyFont="1" applyFill="1" applyBorder="1" applyAlignment="1" applyProtection="1">
      <alignment vertical="top"/>
    </xf>
    <xf numFmtId="0" fontId="4" fillId="0" borderId="0" xfId="4" applyNumberFormat="1" applyFont="1" applyFill="1" applyBorder="1" applyAlignment="1" applyProtection="1">
      <alignment vertical="top"/>
    </xf>
    <xf numFmtId="0" fontId="4" fillId="0" borderId="0" xfId="4" applyNumberFormat="1" applyFont="1" applyFill="1" applyBorder="1" applyAlignment="1" applyProtection="1">
      <alignment vertical="top" wrapText="1"/>
    </xf>
    <xf numFmtId="0" fontId="4" fillId="0" borderId="0" xfId="4" applyNumberFormat="1" applyFont="1" applyFill="1" applyBorder="1" applyAlignment="1" applyProtection="1">
      <alignment horizontal="center" vertical="top"/>
    </xf>
    <xf numFmtId="4" fontId="13" fillId="0" borderId="0" xfId="4" applyNumberFormat="1" applyFont="1" applyFill="1" applyAlignment="1" applyProtection="1">
      <alignment horizontal="right" vertical="distributed"/>
      <protection locked="0"/>
    </xf>
    <xf numFmtId="0" fontId="14" fillId="0" borderId="0" xfId="4" applyNumberFormat="1" applyFont="1" applyFill="1" applyBorder="1" applyAlignment="1" applyProtection="1">
      <alignment vertical="top"/>
    </xf>
    <xf numFmtId="0" fontId="14" fillId="0" borderId="0" xfId="4" applyNumberFormat="1" applyFont="1" applyFill="1" applyBorder="1" applyAlignment="1" applyProtection="1">
      <alignment vertical="top" wrapText="1"/>
    </xf>
    <xf numFmtId="0" fontId="3" fillId="0" borderId="0" xfId="4" applyNumberFormat="1" applyFont="1" applyFill="1" applyBorder="1" applyAlignment="1" applyProtection="1">
      <alignment horizontal="center" vertical="center"/>
    </xf>
    <xf numFmtId="0" fontId="16" fillId="0" borderId="24" xfId="4" applyNumberFormat="1" applyFont="1" applyFill="1" applyBorder="1" applyAlignment="1" applyProtection="1">
      <alignment horizontal="center" vertical="center"/>
    </xf>
    <xf numFmtId="0" fontId="16" fillId="0" borderId="24" xfId="4" applyNumberFormat="1" applyFont="1" applyFill="1" applyBorder="1" applyAlignment="1" applyProtection="1">
      <alignment horizontal="center" vertical="center" wrapText="1"/>
    </xf>
    <xf numFmtId="0" fontId="16" fillId="0" borderId="24" xfId="4" applyFont="1" applyFill="1" applyBorder="1" applyAlignment="1" applyProtection="1">
      <alignment horizontal="center" vertical="center"/>
    </xf>
    <xf numFmtId="0" fontId="16" fillId="0" borderId="24" xfId="4" applyFont="1" applyFill="1" applyBorder="1" applyAlignment="1" applyProtection="1">
      <alignment horizontal="left" vertical="center" wrapText="1"/>
    </xf>
    <xf numFmtId="14" fontId="16" fillId="0" borderId="24" xfId="4" applyNumberFormat="1" applyFont="1" applyFill="1" applyBorder="1" applyAlignment="1" applyProtection="1">
      <alignment horizontal="center" vertical="center" wrapText="1"/>
    </xf>
    <xf numFmtId="0" fontId="17" fillId="0" borderId="24" xfId="4" applyNumberFormat="1" applyFont="1" applyFill="1" applyBorder="1" applyAlignment="1" applyProtection="1">
      <alignment horizontal="center" vertical="center" wrapText="1"/>
    </xf>
    <xf numFmtId="49" fontId="16" fillId="0" borderId="24" xfId="4" applyNumberFormat="1" applyFont="1" applyFill="1" applyBorder="1" applyAlignment="1" applyProtection="1">
      <alignment horizontal="center" vertical="center"/>
    </xf>
    <xf numFmtId="0" fontId="11" fillId="0" borderId="0" xfId="4" applyFont="1" applyFill="1"/>
    <xf numFmtId="0" fontId="5" fillId="0" borderId="0" xfId="4" applyNumberFormat="1" applyFont="1" applyFill="1" applyBorder="1" applyAlignment="1" applyProtection="1">
      <alignment vertical="top"/>
    </xf>
    <xf numFmtId="14" fontId="16" fillId="0" borderId="24" xfId="4" applyNumberFormat="1" applyFont="1" applyFill="1" applyBorder="1" applyAlignment="1" applyProtection="1">
      <alignment horizontal="center" vertical="center"/>
    </xf>
    <xf numFmtId="0" fontId="11" fillId="0" borderId="0" xfId="4" applyFill="1"/>
    <xf numFmtId="0" fontId="11" fillId="0" borderId="0" xfId="4" applyFont="1" applyFill="1" applyAlignment="1">
      <alignment horizontal="center"/>
    </xf>
    <xf numFmtId="0" fontId="17" fillId="0" borderId="24" xfId="4" applyNumberFormat="1" applyFont="1" applyFill="1" applyBorder="1" applyAlignment="1" applyProtection="1">
      <alignment horizontal="center" vertical="center"/>
    </xf>
    <xf numFmtId="0" fontId="11" fillId="0" borderId="0" xfId="4" applyFont="1" applyFill="1" applyBorder="1"/>
    <xf numFmtId="0" fontId="11" fillId="0" borderId="0" xfId="4" applyNumberFormat="1" applyFont="1" applyFill="1"/>
    <xf numFmtId="4" fontId="11" fillId="0" borderId="0" xfId="4" applyNumberFormat="1" applyFont="1" applyFill="1" applyAlignment="1">
      <alignment horizontal="right"/>
    </xf>
    <xf numFmtId="0" fontId="11" fillId="0" borderId="0" xfId="4" applyFont="1" applyFill="1" applyAlignment="1">
      <alignment horizontal="left"/>
    </xf>
    <xf numFmtId="0" fontId="11" fillId="0" borderId="0" xfId="4" applyFont="1" applyFill="1" applyAlignment="1">
      <alignment wrapText="1"/>
    </xf>
    <xf numFmtId="0" fontId="20" fillId="0" borderId="0" xfId="4" applyFont="1"/>
    <xf numFmtId="0" fontId="20" fillId="0" borderId="0" xfId="4" applyFont="1" applyFill="1"/>
    <xf numFmtId="0" fontId="11" fillId="0" borderId="0" xfId="4" applyFill="1" applyAlignment="1"/>
    <xf numFmtId="0" fontId="11" fillId="0" borderId="0" xfId="4" applyAlignment="1"/>
    <xf numFmtId="0" fontId="11" fillId="0" borderId="0" xfId="4"/>
    <xf numFmtId="0" fontId="5" fillId="0" borderId="0" xfId="4" applyNumberFormat="1" applyFont="1" applyFill="1" applyBorder="1" applyAlignment="1" applyProtection="1">
      <alignment horizontal="left" vertical="center"/>
    </xf>
    <xf numFmtId="0" fontId="16" fillId="0" borderId="0" xfId="4" applyNumberFormat="1" applyFont="1" applyFill="1" applyBorder="1" applyAlignment="1" applyProtection="1">
      <alignment horizontal="center" vertical="center"/>
    </xf>
    <xf numFmtId="4" fontId="11" fillId="0" borderId="0" xfId="4" applyNumberFormat="1" applyFill="1" applyAlignment="1">
      <alignment horizontal="right"/>
    </xf>
    <xf numFmtId="0" fontId="11" fillId="0" borderId="0" xfId="4" applyAlignment="1">
      <alignment horizontal="left"/>
    </xf>
    <xf numFmtId="0" fontId="11" fillId="0" borderId="0" xfId="4" applyNumberFormat="1" applyFill="1"/>
    <xf numFmtId="164" fontId="0" fillId="0" borderId="0" xfId="0" applyNumberFormat="1"/>
    <xf numFmtId="40" fontId="5" fillId="3" borderId="10" xfId="0" applyNumberFormat="1" applyFont="1" applyFill="1" applyBorder="1" applyAlignment="1">
      <alignment horizontal="right" vertical="top" wrapText="1"/>
    </xf>
    <xf numFmtId="0" fontId="5" fillId="3" borderId="11" xfId="0" applyFont="1" applyFill="1" applyBorder="1" applyAlignment="1">
      <alignment horizontal="right" vertical="top" wrapText="1"/>
    </xf>
    <xf numFmtId="0" fontId="5" fillId="3" borderId="12" xfId="0" applyFont="1" applyFill="1" applyBorder="1" applyAlignment="1">
      <alignment horizontal="right" vertical="top" wrapText="1"/>
    </xf>
    <xf numFmtId="0" fontId="5" fillId="3" borderId="13" xfId="0" applyFont="1" applyFill="1" applyBorder="1" applyAlignment="1">
      <alignment horizontal="right" vertical="top" wrapText="1"/>
    </xf>
    <xf numFmtId="0" fontId="5" fillId="3" borderId="14" xfId="0" applyFont="1" applyFill="1" applyBorder="1" applyAlignment="1">
      <alignment horizontal="left" vertical="top" wrapText="1" indent="2"/>
    </xf>
    <xf numFmtId="0" fontId="5" fillId="3" borderId="15" xfId="0" applyFont="1" applyFill="1" applyBorder="1" applyAlignment="1">
      <alignment horizontal="left" vertical="top" wrapText="1" indent="2"/>
    </xf>
    <xf numFmtId="164" fontId="5" fillId="3" borderId="16" xfId="0" applyNumberFormat="1" applyFont="1" applyFill="1" applyBorder="1" applyAlignment="1">
      <alignment horizontal="right" vertical="top" wrapText="1"/>
    </xf>
    <xf numFmtId="0" fontId="5" fillId="3" borderId="0" xfId="0" applyFont="1" applyFill="1" applyAlignment="1">
      <alignment horizontal="right" vertical="top" wrapText="1"/>
    </xf>
    <xf numFmtId="0" fontId="5" fillId="3" borderId="15" xfId="0" applyFont="1" applyFill="1" applyBorder="1" applyAlignment="1">
      <alignment horizontal="right" vertical="top" wrapText="1"/>
    </xf>
    <xf numFmtId="0" fontId="5" fillId="3" borderId="17" xfId="0" applyFont="1" applyFill="1" applyBorder="1" applyAlignment="1">
      <alignment horizontal="right" vertical="top" wrapText="1"/>
    </xf>
    <xf numFmtId="4" fontId="6" fillId="0" borderId="47" xfId="0" applyNumberFormat="1" applyFont="1" applyBorder="1" applyAlignment="1">
      <alignment vertical="center"/>
    </xf>
    <xf numFmtId="0" fontId="22" fillId="0" borderId="0" xfId="0" applyFont="1"/>
    <xf numFmtId="4" fontId="7" fillId="0" borderId="64" xfId="0" applyNumberFormat="1" applyFont="1" applyBorder="1" applyAlignment="1">
      <alignment horizontal="center" vertical="center"/>
    </xf>
    <xf numFmtId="4" fontId="7" fillId="0" borderId="65" xfId="0" applyNumberFormat="1" applyFont="1" applyBorder="1" applyAlignment="1">
      <alignment horizontal="center" vertical="center"/>
    </xf>
    <xf numFmtId="4" fontId="7" fillId="0" borderId="68" xfId="0" applyNumberFormat="1" applyFont="1" applyBorder="1" applyAlignment="1">
      <alignment horizontal="center" vertical="center"/>
    </xf>
    <xf numFmtId="4" fontId="22" fillId="4" borderId="47" xfId="0" applyNumberFormat="1" applyFont="1" applyFill="1" applyBorder="1" applyAlignment="1">
      <alignment horizontal="left" vertical="center" indent="2"/>
    </xf>
    <xf numFmtId="4" fontId="22" fillId="4" borderId="25" xfId="0" applyNumberFormat="1" applyFont="1" applyFill="1" applyBorder="1" applyAlignment="1">
      <alignment horizontal="center" vertical="center"/>
    </xf>
    <xf numFmtId="4" fontId="22" fillId="4" borderId="69" xfId="0" applyNumberFormat="1" applyFont="1" applyFill="1" applyBorder="1" applyAlignment="1">
      <alignment horizontal="center" vertical="center"/>
    </xf>
    <xf numFmtId="4" fontId="22" fillId="4" borderId="34" xfId="0" applyNumberFormat="1" applyFont="1" applyFill="1" applyBorder="1" applyAlignment="1">
      <alignment horizontal="left" vertical="center" indent="2"/>
    </xf>
    <xf numFmtId="4" fontId="22" fillId="4" borderId="70" xfId="0" applyNumberFormat="1" applyFont="1" applyFill="1" applyBorder="1" applyAlignment="1">
      <alignment horizontal="center" vertical="center"/>
    </xf>
    <xf numFmtId="4" fontId="22" fillId="4" borderId="71" xfId="0" applyNumberFormat="1" applyFont="1" applyFill="1" applyBorder="1" applyAlignment="1">
      <alignment horizontal="center" vertical="center"/>
    </xf>
    <xf numFmtId="4" fontId="22" fillId="4" borderId="31" xfId="0" applyNumberFormat="1" applyFont="1" applyFill="1" applyBorder="1" applyAlignment="1">
      <alignment horizontal="left" vertical="center" indent="2"/>
    </xf>
    <xf numFmtId="4" fontId="22" fillId="4" borderId="32" xfId="0" applyNumberFormat="1" applyFont="1" applyFill="1" applyBorder="1" applyAlignment="1">
      <alignment horizontal="center" vertical="center"/>
    </xf>
    <xf numFmtId="4" fontId="22" fillId="4" borderId="67" xfId="0" applyNumberFormat="1" applyFont="1" applyFill="1" applyBorder="1" applyAlignment="1">
      <alignment horizontal="center" vertical="center"/>
    </xf>
    <xf numFmtId="0" fontId="5" fillId="0" borderId="47" xfId="5" applyNumberFormat="1" applyFont="1" applyBorder="1" applyAlignment="1">
      <alignment vertical="top" wrapText="1" indent="2"/>
    </xf>
    <xf numFmtId="40" fontId="5" fillId="0" borderId="48" xfId="5" applyNumberFormat="1" applyFont="1" applyBorder="1" applyAlignment="1">
      <alignment horizontal="right" vertical="top" wrapText="1"/>
    </xf>
    <xf numFmtId="0" fontId="5" fillId="0" borderId="48" xfId="5" applyNumberFormat="1" applyFont="1" applyBorder="1" applyAlignment="1">
      <alignment horizontal="right" vertical="top" wrapText="1"/>
    </xf>
    <xf numFmtId="4" fontId="6" fillId="0" borderId="43" xfId="0" applyNumberFormat="1" applyFont="1" applyBorder="1" applyAlignment="1">
      <alignment vertical="center"/>
    </xf>
    <xf numFmtId="4" fontId="22" fillId="4" borderId="24" xfId="0" applyNumberFormat="1" applyFont="1" applyFill="1" applyBorder="1" applyAlignment="1">
      <alignment horizontal="center" vertical="center"/>
    </xf>
    <xf numFmtId="4" fontId="22" fillId="4" borderId="26" xfId="0" applyNumberFormat="1" applyFont="1" applyFill="1" applyBorder="1" applyAlignment="1">
      <alignment horizontal="left" vertical="center" indent="2"/>
    </xf>
    <xf numFmtId="4" fontId="22" fillId="4" borderId="27" xfId="0" applyNumberFormat="1" applyFont="1" applyFill="1" applyBorder="1" applyAlignment="1">
      <alignment horizontal="center" vertical="center"/>
    </xf>
    <xf numFmtId="4" fontId="22" fillId="4" borderId="29" xfId="0" applyNumberFormat="1" applyFont="1" applyFill="1" applyBorder="1" applyAlignment="1">
      <alignment horizontal="left" vertical="center" indent="2"/>
    </xf>
    <xf numFmtId="0" fontId="5" fillId="0" borderId="47" xfId="6" applyNumberFormat="1" applyFont="1" applyBorder="1" applyAlignment="1">
      <alignment vertical="top" wrapText="1" indent="1"/>
    </xf>
    <xf numFmtId="40" fontId="5" fillId="0" borderId="48" xfId="6" applyNumberFormat="1" applyFont="1" applyBorder="1" applyAlignment="1">
      <alignment horizontal="right" vertical="top" wrapText="1"/>
    </xf>
    <xf numFmtId="0" fontId="5" fillId="0" borderId="48" xfId="6" applyNumberFormat="1" applyFont="1" applyBorder="1" applyAlignment="1">
      <alignment horizontal="right" vertical="top" wrapText="1"/>
    </xf>
    <xf numFmtId="0" fontId="5" fillId="0" borderId="49" xfId="6" applyNumberFormat="1" applyFont="1" applyBorder="1" applyAlignment="1">
      <alignment horizontal="right" vertical="top" wrapText="1"/>
    </xf>
    <xf numFmtId="0" fontId="5" fillId="0" borderId="47" xfId="6" applyNumberFormat="1" applyFont="1" applyBorder="1" applyAlignment="1">
      <alignment vertical="top" wrapText="1" indent="2"/>
    </xf>
    <xf numFmtId="165" fontId="5" fillId="0" borderId="48" xfId="6" applyNumberFormat="1" applyFont="1" applyBorder="1" applyAlignment="1">
      <alignment horizontal="right" vertical="top" wrapText="1"/>
    </xf>
    <xf numFmtId="0" fontId="7" fillId="0" borderId="0" xfId="0" applyFont="1"/>
    <xf numFmtId="4" fontId="0" fillId="0" borderId="0" xfId="0" applyNumberFormat="1"/>
    <xf numFmtId="0" fontId="5" fillId="0" borderId="47" xfId="7" applyNumberFormat="1" applyFont="1" applyBorder="1" applyAlignment="1">
      <alignment vertical="top" wrapText="1" indent="2"/>
    </xf>
    <xf numFmtId="40" fontId="5" fillId="0" borderId="48" xfId="7" applyNumberFormat="1" applyFont="1" applyBorder="1" applyAlignment="1">
      <alignment horizontal="right" vertical="top" wrapText="1"/>
    </xf>
    <xf numFmtId="0" fontId="5" fillId="0" borderId="50" xfId="7" applyNumberFormat="1" applyFont="1" applyBorder="1" applyAlignment="1">
      <alignment vertical="top" wrapText="1" indent="2"/>
    </xf>
    <xf numFmtId="165" fontId="5" fillId="0" borderId="48" xfId="7" applyNumberFormat="1" applyFont="1" applyBorder="1" applyAlignment="1">
      <alignment horizontal="right" vertical="top" wrapText="1"/>
    </xf>
    <xf numFmtId="40" fontId="5" fillId="0" borderId="51" xfId="7" applyNumberFormat="1" applyFont="1" applyBorder="1" applyAlignment="1">
      <alignment horizontal="right" vertical="top" wrapText="1"/>
    </xf>
    <xf numFmtId="165" fontId="5" fillId="0" borderId="51" xfId="7" applyNumberFormat="1" applyFont="1" applyBorder="1" applyAlignment="1">
      <alignment horizontal="right" vertical="top" wrapText="1"/>
    </xf>
    <xf numFmtId="0" fontId="0" fillId="6" borderId="0" xfId="0" applyFill="1"/>
    <xf numFmtId="4" fontId="0" fillId="6" borderId="0" xfId="0" applyNumberFormat="1" applyFill="1"/>
    <xf numFmtId="4" fontId="6" fillId="0" borderId="0" xfId="0" applyNumberFormat="1" applyFont="1"/>
    <xf numFmtId="0" fontId="0" fillId="0" borderId="0" xfId="0" pivotButton="1"/>
    <xf numFmtId="0" fontId="0" fillId="0" borderId="0" xfId="0" applyNumberFormat="1"/>
    <xf numFmtId="4" fontId="6" fillId="0" borderId="24" xfId="0" applyNumberFormat="1" applyFont="1" applyBorder="1" applyAlignment="1">
      <alignment horizontal="center" vertical="center"/>
    </xf>
    <xf numFmtId="4" fontId="6" fillId="0" borderId="66" xfId="0" applyNumberFormat="1" applyFont="1" applyBorder="1" applyAlignment="1">
      <alignment horizontal="center" vertical="center"/>
    </xf>
    <xf numFmtId="4" fontId="6" fillId="0" borderId="32" xfId="0" applyNumberFormat="1" applyFont="1" applyBorder="1" applyAlignment="1">
      <alignment horizontal="center" vertical="center"/>
    </xf>
    <xf numFmtId="4" fontId="6" fillId="0" borderId="67" xfId="0" applyNumberFormat="1" applyFont="1" applyBorder="1" applyAlignment="1">
      <alignment horizontal="center" vertical="center"/>
    </xf>
    <xf numFmtId="4" fontId="6" fillId="0" borderId="25" xfId="0" applyNumberFormat="1" applyFont="1" applyBorder="1" applyAlignment="1">
      <alignment horizontal="center" vertical="center"/>
    </xf>
    <xf numFmtId="4" fontId="6" fillId="0" borderId="44" xfId="0" applyNumberFormat="1" applyFont="1" applyBorder="1" applyAlignment="1">
      <alignment horizontal="center" vertical="center"/>
    </xf>
    <xf numFmtId="4" fontId="6" fillId="0" borderId="73" xfId="0" applyNumberFormat="1" applyFont="1" applyBorder="1" applyAlignment="1">
      <alignment horizontal="center" vertical="center"/>
    </xf>
    <xf numFmtId="4" fontId="6" fillId="0" borderId="69" xfId="0" applyNumberFormat="1" applyFont="1" applyBorder="1" applyAlignment="1">
      <alignment horizontal="center" vertical="center"/>
    </xf>
    <xf numFmtId="4" fontId="7" fillId="0" borderId="62" xfId="0" applyNumberFormat="1" applyFont="1" applyBorder="1" applyAlignment="1">
      <alignment vertical="center"/>
    </xf>
    <xf numFmtId="4" fontId="6" fillId="0" borderId="0" xfId="0" applyNumberFormat="1" applyFont="1" applyAlignment="1">
      <alignment horizontal="center"/>
    </xf>
    <xf numFmtId="0" fontId="0" fillId="4" borderId="0" xfId="0" applyFill="1"/>
    <xf numFmtId="4" fontId="0" fillId="4" borderId="0" xfId="0" applyNumberFormat="1" applyFill="1"/>
    <xf numFmtId="0" fontId="23" fillId="7" borderId="24" xfId="0" applyFont="1" applyFill="1" applyBorder="1"/>
    <xf numFmtId="0" fontId="0" fillId="0" borderId="24" xfId="0" applyBorder="1"/>
    <xf numFmtId="170" fontId="23" fillId="7" borderId="24" xfId="0" applyNumberFormat="1" applyFont="1" applyFill="1" applyBorder="1" applyAlignment="1">
      <alignment horizontal="center"/>
    </xf>
    <xf numFmtId="170" fontId="0" fillId="0" borderId="24" xfId="0" applyNumberFormat="1" applyBorder="1" applyAlignment="1">
      <alignment horizontal="center"/>
    </xf>
    <xf numFmtId="170" fontId="0" fillId="0" borderId="0" xfId="0" applyNumberFormat="1" applyAlignment="1">
      <alignment horizontal="center"/>
    </xf>
    <xf numFmtId="4" fontId="23" fillId="7" borderId="24" xfId="0" applyNumberFormat="1" applyFont="1" applyFill="1" applyBorder="1" applyAlignment="1">
      <alignment horizontal="center"/>
    </xf>
    <xf numFmtId="4" fontId="0" fillId="0" borderId="24" xfId="0" applyNumberFormat="1" applyBorder="1" applyAlignment="1">
      <alignment horizontal="center"/>
    </xf>
    <xf numFmtId="4" fontId="0" fillId="0" borderId="0" xfId="0" applyNumberFormat="1" applyAlignment="1">
      <alignment horizontal="center"/>
    </xf>
    <xf numFmtId="0" fontId="5" fillId="0" borderId="47" xfId="8" applyNumberFormat="1" applyFont="1" applyBorder="1" applyAlignment="1">
      <alignment vertical="top" wrapText="1"/>
    </xf>
    <xf numFmtId="0" fontId="5" fillId="0" borderId="50" xfId="8" applyNumberFormat="1" applyFont="1" applyBorder="1" applyAlignment="1">
      <alignment vertical="top" wrapText="1"/>
    </xf>
    <xf numFmtId="0" fontId="5" fillId="0" borderId="47" xfId="8" applyNumberFormat="1" applyFont="1" applyBorder="1" applyAlignment="1">
      <alignment vertical="top" wrapText="1" indent="1"/>
    </xf>
    <xf numFmtId="0" fontId="5" fillId="0" borderId="50" xfId="8" applyNumberFormat="1" applyFont="1" applyBorder="1" applyAlignment="1">
      <alignment vertical="top" wrapText="1" indent="1"/>
    </xf>
    <xf numFmtId="1" fontId="5" fillId="0" borderId="47" xfId="8" applyNumberFormat="1" applyFont="1" applyBorder="1" applyAlignment="1">
      <alignment vertical="top" wrapText="1"/>
    </xf>
    <xf numFmtId="1" fontId="5" fillId="0" borderId="50" xfId="8" applyNumberFormat="1" applyFont="1" applyBorder="1" applyAlignment="1">
      <alignment vertical="top" wrapText="1"/>
    </xf>
    <xf numFmtId="1" fontId="0" fillId="0" borderId="0" xfId="0" applyNumberFormat="1" applyAlignment="1"/>
    <xf numFmtId="170" fontId="11" fillId="0" borderId="0" xfId="4" applyNumberFormat="1" applyFont="1" applyFill="1" applyAlignment="1">
      <alignment horizontal="right"/>
    </xf>
    <xf numFmtId="0" fontId="25" fillId="0" borderId="25" xfId="0" applyFont="1" applyBorder="1" applyAlignment="1">
      <alignment horizontal="center" vertical="center"/>
    </xf>
    <xf numFmtId="4" fontId="25" fillId="0" borderId="59" xfId="0" applyNumberFormat="1" applyFont="1" applyBorder="1" applyAlignment="1">
      <alignment horizontal="center" vertical="center"/>
    </xf>
    <xf numFmtId="4" fontId="25" fillId="0" borderId="56" xfId="0" applyNumberFormat="1" applyFont="1" applyBorder="1" applyAlignment="1">
      <alignment horizontal="center" vertical="center"/>
    </xf>
    <xf numFmtId="4" fontId="25" fillId="0" borderId="28" xfId="0" applyNumberFormat="1" applyFont="1" applyBorder="1" applyAlignment="1">
      <alignment horizontal="center" vertical="center"/>
    </xf>
    <xf numFmtId="4" fontId="25" fillId="0" borderId="58" xfId="0" applyNumberFormat="1" applyFont="1" applyBorder="1" applyAlignment="1">
      <alignment horizontal="center" vertical="center"/>
    </xf>
    <xf numFmtId="4" fontId="25" fillId="0" borderId="55" xfId="0" applyNumberFormat="1" applyFont="1" applyBorder="1" applyAlignment="1">
      <alignment horizontal="center" vertical="center"/>
    </xf>
    <xf numFmtId="4" fontId="25" fillId="0" borderId="27" xfId="0" applyNumberFormat="1" applyFont="1" applyBorder="1" applyAlignment="1">
      <alignment horizontal="center" vertical="center"/>
    </xf>
    <xf numFmtId="0" fontId="25" fillId="0" borderId="0" xfId="0" applyFont="1"/>
    <xf numFmtId="4" fontId="25" fillId="0" borderId="24" xfId="0" applyNumberFormat="1" applyFont="1" applyBorder="1" applyAlignment="1">
      <alignment horizontal="center" vertical="center"/>
    </xf>
    <xf numFmtId="4" fontId="26" fillId="4" borderId="25" xfId="0" applyNumberFormat="1" applyFont="1" applyFill="1" applyBorder="1" applyAlignment="1">
      <alignment horizontal="center" vertical="center"/>
    </xf>
    <xf numFmtId="4" fontId="25" fillId="0" borderId="32" xfId="0" applyNumberFormat="1" applyFont="1" applyBorder="1" applyAlignment="1">
      <alignment horizontal="center" vertical="center"/>
    </xf>
    <xf numFmtId="4" fontId="26" fillId="4" borderId="27" xfId="0" applyNumberFormat="1" applyFont="1" applyFill="1" applyBorder="1" applyAlignment="1">
      <alignment horizontal="center" vertical="center"/>
    </xf>
    <xf numFmtId="4" fontId="26" fillId="4" borderId="24" xfId="0" applyNumberFormat="1" applyFont="1" applyFill="1" applyBorder="1" applyAlignment="1">
      <alignment horizontal="center" vertical="center"/>
    </xf>
    <xf numFmtId="4" fontId="26" fillId="4" borderId="70" xfId="0" applyNumberFormat="1" applyFont="1" applyFill="1" applyBorder="1" applyAlignment="1">
      <alignment horizontal="center" vertical="center"/>
    </xf>
    <xf numFmtId="4" fontId="25" fillId="0" borderId="25" xfId="0" applyNumberFormat="1" applyFont="1" applyBorder="1" applyAlignment="1">
      <alignment horizontal="center" vertical="center"/>
    </xf>
    <xf numFmtId="4" fontId="26" fillId="4" borderId="32" xfId="0" applyNumberFormat="1" applyFont="1" applyFill="1" applyBorder="1" applyAlignment="1">
      <alignment horizontal="center" vertical="center"/>
    </xf>
    <xf numFmtId="4" fontId="25" fillId="0" borderId="44" xfId="0" applyNumberFormat="1" applyFont="1" applyBorder="1" applyAlignment="1">
      <alignment horizontal="center" vertical="center"/>
    </xf>
    <xf numFmtId="4" fontId="25" fillId="0" borderId="0" xfId="0" applyNumberFormat="1" applyFont="1" applyAlignment="1">
      <alignment horizontal="center"/>
    </xf>
    <xf numFmtId="4" fontId="25" fillId="0" borderId="30" xfId="0" applyNumberFormat="1" applyFont="1" applyBorder="1" applyAlignment="1">
      <alignment horizontal="center" vertical="center"/>
    </xf>
    <xf numFmtId="4" fontId="26" fillId="4" borderId="63" xfId="0" applyNumberFormat="1" applyFont="1" applyFill="1" applyBorder="1" applyAlignment="1">
      <alignment horizontal="center" vertical="center"/>
    </xf>
    <xf numFmtId="4" fontId="25" fillId="0" borderId="33" xfId="0" applyNumberFormat="1" applyFont="1" applyBorder="1" applyAlignment="1">
      <alignment horizontal="center" vertical="center"/>
    </xf>
    <xf numFmtId="4" fontId="26" fillId="4" borderId="28" xfId="0" applyNumberFormat="1" applyFont="1" applyFill="1" applyBorder="1" applyAlignment="1">
      <alignment horizontal="center" vertical="center"/>
    </xf>
    <xf numFmtId="4" fontId="26" fillId="4" borderId="30" xfId="0" applyNumberFormat="1" applyFont="1" applyFill="1" applyBorder="1" applyAlignment="1">
      <alignment horizontal="center" vertical="center"/>
    </xf>
    <xf numFmtId="4" fontId="26" fillId="4" borderId="72" xfId="0" applyNumberFormat="1" applyFont="1" applyFill="1" applyBorder="1" applyAlignment="1">
      <alignment horizontal="center" vertical="center"/>
    </xf>
    <xf numFmtId="4" fontId="25" fillId="0" borderId="63" xfId="0" applyNumberFormat="1" applyFont="1" applyBorder="1" applyAlignment="1">
      <alignment horizontal="center" vertical="center"/>
    </xf>
    <xf numFmtId="4" fontId="26" fillId="4" borderId="33" xfId="0" applyNumberFormat="1" applyFont="1" applyFill="1" applyBorder="1" applyAlignment="1">
      <alignment horizontal="center" vertical="center"/>
    </xf>
    <xf numFmtId="4" fontId="25" fillId="0" borderId="74" xfId="0" applyNumberFormat="1" applyFont="1" applyBorder="1" applyAlignment="1">
      <alignment horizontal="center" vertical="center"/>
    </xf>
    <xf numFmtId="0" fontId="27" fillId="0" borderId="0" xfId="0" applyFont="1" applyAlignment="1">
      <alignment horizontal="right"/>
    </xf>
    <xf numFmtId="0" fontId="15" fillId="0" borderId="24" xfId="4" applyNumberFormat="1" applyFont="1" applyFill="1" applyBorder="1" applyAlignment="1" applyProtection="1">
      <alignment horizontal="center" vertical="center" wrapText="1"/>
    </xf>
    <xf numFmtId="0" fontId="3" fillId="0" borderId="24" xfId="4" applyNumberFormat="1" applyFont="1" applyFill="1" applyBorder="1" applyAlignment="1" applyProtection="1">
      <alignment horizontal="center" vertical="center"/>
    </xf>
    <xf numFmtId="0" fontId="11" fillId="0" borderId="24" xfId="4" applyFont="1" applyFill="1" applyBorder="1" applyAlignment="1">
      <alignment horizontal="center"/>
    </xf>
    <xf numFmtId="0" fontId="11" fillId="0" borderId="24" xfId="4" applyFill="1" applyBorder="1"/>
    <xf numFmtId="49" fontId="4" fillId="0" borderId="0" xfId="4" applyNumberFormat="1" applyFont="1" applyFill="1" applyBorder="1" applyAlignment="1" applyProtection="1">
      <alignment vertical="top"/>
    </xf>
    <xf numFmtId="49" fontId="14" fillId="0" borderId="0" xfId="4" applyNumberFormat="1" applyFont="1" applyFill="1" applyBorder="1" applyAlignment="1" applyProtection="1">
      <alignment vertical="top"/>
    </xf>
    <xf numFmtId="49" fontId="15" fillId="0" borderId="25" xfId="4" applyNumberFormat="1" applyFont="1" applyFill="1" applyBorder="1" applyAlignment="1" applyProtection="1">
      <alignment horizontal="center" vertical="center" wrapText="1"/>
    </xf>
    <xf numFmtId="49" fontId="11" fillId="0" borderId="0" xfId="4" applyNumberFormat="1" applyFont="1" applyFill="1"/>
    <xf numFmtId="0" fontId="16" fillId="0" borderId="24" xfId="4" applyFont="1" applyFill="1" applyBorder="1" applyAlignment="1">
      <alignment horizontal="center" vertical="center"/>
    </xf>
    <xf numFmtId="2" fontId="16" fillId="0" borderId="24" xfId="4" applyNumberFormat="1" applyFont="1" applyFill="1" applyBorder="1" applyAlignment="1" applyProtection="1">
      <alignment horizontal="center" vertical="center"/>
    </xf>
    <xf numFmtId="4" fontId="13" fillId="0" borderId="0" xfId="4" applyNumberFormat="1" applyFont="1" applyFill="1" applyAlignment="1" applyProtection="1">
      <alignment horizontal="right" vertical="distributed"/>
      <protection locked="0"/>
    </xf>
    <xf numFmtId="0" fontId="11" fillId="0" borderId="0" xfId="4" applyAlignment="1"/>
    <xf numFmtId="0" fontId="15" fillId="0" borderId="25" xfId="4" applyNumberFormat="1" applyFont="1" applyFill="1" applyBorder="1" applyAlignment="1" applyProtection="1">
      <alignment horizontal="center" vertical="center" wrapText="1"/>
    </xf>
    <xf numFmtId="4" fontId="15" fillId="0" borderId="25" xfId="4" applyNumberFormat="1" applyFont="1" applyFill="1" applyBorder="1" applyAlignment="1" applyProtection="1">
      <alignment horizontal="center" vertical="center" wrapText="1"/>
    </xf>
    <xf numFmtId="0" fontId="15" fillId="0" borderId="25" xfId="4" applyNumberFormat="1" applyFont="1" applyFill="1" applyBorder="1" applyAlignment="1" applyProtection="1">
      <alignment horizontal="center" vertical="center"/>
    </xf>
    <xf numFmtId="0" fontId="3" fillId="0" borderId="9" xfId="0" applyFont="1" applyBorder="1" applyAlignment="1">
      <alignment horizontal="left" vertical="top" wrapText="1"/>
    </xf>
    <xf numFmtId="40" fontId="5" fillId="0" borderId="10" xfId="0" applyNumberFormat="1" applyFont="1" applyBorder="1" applyAlignment="1">
      <alignment horizontal="right" vertical="top" wrapText="1"/>
    </xf>
    <xf numFmtId="164" fontId="5" fillId="0" borderId="16" xfId="0" applyNumberFormat="1" applyFont="1" applyBorder="1" applyAlignment="1">
      <alignment horizontal="right" vertical="top" wrapText="1"/>
    </xf>
    <xf numFmtId="0" fontId="5" fillId="0" borderId="9" xfId="0" applyFont="1" applyBorder="1" applyAlignment="1">
      <alignment horizontal="left" vertical="top" wrapText="1" indent="1"/>
    </xf>
    <xf numFmtId="0" fontId="5" fillId="0" borderId="9" xfId="0" applyFont="1" applyBorder="1" applyAlignment="1">
      <alignment horizontal="left" vertical="top" wrapText="1" indent="2"/>
    </xf>
    <xf numFmtId="165" fontId="5" fillId="3" borderId="10" xfId="0" applyNumberFormat="1" applyFont="1" applyFill="1" applyBorder="1" applyAlignment="1">
      <alignment horizontal="right" vertical="top" wrapText="1"/>
    </xf>
    <xf numFmtId="40" fontId="5" fillId="3" borderId="10" xfId="0" applyNumberFormat="1" applyFont="1" applyFill="1" applyBorder="1" applyAlignment="1">
      <alignment horizontal="right" vertical="top" wrapText="1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166" fontId="5" fillId="0" borderId="16" xfId="0" applyNumberFormat="1" applyFont="1" applyBorder="1" applyAlignment="1">
      <alignment horizontal="right" vertical="top" wrapText="1"/>
    </xf>
    <xf numFmtId="165" fontId="5" fillId="0" borderId="10" xfId="0" applyNumberFormat="1" applyFont="1" applyBorder="1" applyAlignment="1">
      <alignment horizontal="right" vertical="top" wrapText="1"/>
    </xf>
    <xf numFmtId="0" fontId="5" fillId="2" borderId="9" xfId="0" applyFont="1" applyFill="1" applyBorder="1" applyAlignment="1">
      <alignment horizontal="left" vertical="top" wrapText="1" indent="2"/>
    </xf>
    <xf numFmtId="40" fontId="5" fillId="2" borderId="10" xfId="0" applyNumberFormat="1" applyFont="1" applyFill="1" applyBorder="1" applyAlignment="1">
      <alignment horizontal="right" vertical="top" wrapText="1"/>
    </xf>
    <xf numFmtId="164" fontId="5" fillId="2" borderId="16" xfId="0" applyNumberFormat="1" applyFont="1" applyFill="1" applyBorder="1" applyAlignment="1">
      <alignment horizontal="right" vertical="top" wrapText="1"/>
    </xf>
    <xf numFmtId="165" fontId="5" fillId="2" borderId="10" xfId="0" applyNumberFormat="1" applyFont="1" applyFill="1" applyBorder="1" applyAlignment="1">
      <alignment horizontal="right" vertical="top" wrapText="1"/>
    </xf>
    <xf numFmtId="0" fontId="5" fillId="3" borderId="9" xfId="0" applyFont="1" applyFill="1" applyBorder="1" applyAlignment="1">
      <alignment horizontal="left" vertical="top" wrapText="1" indent="2"/>
    </xf>
    <xf numFmtId="164" fontId="5" fillId="3" borderId="16" xfId="0" applyNumberFormat="1" applyFont="1" applyFill="1" applyBorder="1" applyAlignment="1">
      <alignment horizontal="right" vertical="top" wrapText="1"/>
    </xf>
    <xf numFmtId="0" fontId="0" fillId="0" borderId="23" xfId="0" applyBorder="1" applyAlignment="1">
      <alignment horizontal="center" vertical="top" wrapText="1"/>
    </xf>
    <xf numFmtId="0" fontId="3" fillId="0" borderId="18" xfId="0" applyFont="1" applyBorder="1" applyAlignment="1">
      <alignment horizontal="left" vertical="top"/>
    </xf>
    <xf numFmtId="40" fontId="5" fillId="0" borderId="19" xfId="0" applyNumberFormat="1" applyFont="1" applyBorder="1" applyAlignment="1">
      <alignment horizontal="right" vertical="top" wrapText="1"/>
    </xf>
    <xf numFmtId="0" fontId="9" fillId="0" borderId="38" xfId="0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9" fillId="0" borderId="40" xfId="0" applyFont="1" applyBorder="1" applyAlignment="1">
      <alignment horizontal="center" vertical="center"/>
    </xf>
    <xf numFmtId="4" fontId="9" fillId="0" borderId="35" xfId="0" applyNumberFormat="1" applyFont="1" applyBorder="1" applyAlignment="1">
      <alignment horizontal="center" vertical="center"/>
    </xf>
    <xf numFmtId="4" fontId="9" fillId="0" borderId="36" xfId="0" applyNumberFormat="1" applyFont="1" applyBorder="1" applyAlignment="1">
      <alignment horizontal="center" vertical="center"/>
    </xf>
    <xf numFmtId="4" fontId="9" fillId="0" borderId="37" xfId="0" applyNumberFormat="1" applyFont="1" applyBorder="1" applyAlignment="1">
      <alignment horizontal="center" vertical="center"/>
    </xf>
    <xf numFmtId="0" fontId="5" fillId="0" borderId="27" xfId="2" applyNumberFormat="1" applyFont="1" applyBorder="1" applyAlignment="1">
      <alignment horizontal="center" vertical="center" wrapText="1"/>
    </xf>
    <xf numFmtId="0" fontId="5" fillId="0" borderId="41" xfId="2" applyNumberFormat="1" applyFont="1" applyBorder="1" applyAlignment="1">
      <alignment horizontal="center" vertical="center" wrapText="1"/>
    </xf>
    <xf numFmtId="0" fontId="5" fillId="0" borderId="42" xfId="2" applyNumberFormat="1" applyFont="1" applyBorder="1" applyAlignment="1">
      <alignment horizontal="center" vertical="center" wrapText="1"/>
    </xf>
    <xf numFmtId="0" fontId="5" fillId="0" borderId="27" xfId="3" applyNumberFormat="1" applyFont="1" applyBorder="1" applyAlignment="1">
      <alignment horizontal="center" vertical="center" wrapText="1"/>
    </xf>
    <xf numFmtId="0" fontId="5" fillId="0" borderId="41" xfId="3" applyNumberFormat="1" applyFont="1" applyBorder="1" applyAlignment="1">
      <alignment horizontal="center" vertical="center" wrapText="1"/>
    </xf>
    <xf numFmtId="0" fontId="5" fillId="0" borderId="42" xfId="3" applyNumberFormat="1" applyFont="1" applyBorder="1" applyAlignment="1">
      <alignment horizontal="center" vertical="center" wrapText="1"/>
    </xf>
    <xf numFmtId="0" fontId="24" fillId="5" borderId="60" xfId="0" applyFont="1" applyFill="1" applyBorder="1" applyAlignment="1">
      <alignment horizontal="center" vertical="center"/>
    </xf>
    <xf numFmtId="0" fontId="24" fillId="5" borderId="61" xfId="0" applyFont="1" applyFill="1" applyBorder="1" applyAlignment="1">
      <alignment horizontal="center" vertical="center"/>
    </xf>
    <xf numFmtId="4" fontId="24" fillId="5" borderId="38" xfId="0" applyNumberFormat="1" applyFont="1" applyFill="1" applyBorder="1" applyAlignment="1">
      <alignment horizontal="center" vertical="center"/>
    </xf>
    <xf numFmtId="4" fontId="24" fillId="5" borderId="39" xfId="0" applyNumberFormat="1" applyFont="1" applyFill="1" applyBorder="1" applyAlignment="1">
      <alignment horizontal="center" vertical="center"/>
    </xf>
    <xf numFmtId="4" fontId="24" fillId="5" borderId="75" xfId="0" applyNumberFormat="1" applyFont="1" applyFill="1" applyBorder="1" applyAlignment="1">
      <alignment horizontal="center" vertical="center"/>
    </xf>
    <xf numFmtId="4" fontId="24" fillId="5" borderId="0" xfId="0" applyNumberFormat="1" applyFont="1" applyFill="1" applyBorder="1" applyAlignment="1">
      <alignment horizontal="center" vertical="center"/>
    </xf>
    <xf numFmtId="0" fontId="4" fillId="0" borderId="0" xfId="4" applyNumberFormat="1" applyFont="1" applyFill="1" applyBorder="1" applyAlignment="1" applyProtection="1">
      <alignment horizontal="right" vertical="top"/>
    </xf>
    <xf numFmtId="0" fontId="14" fillId="0" borderId="0" xfId="4" applyNumberFormat="1" applyFont="1" applyFill="1" applyBorder="1" applyAlignment="1" applyProtection="1">
      <alignment horizontal="right" vertical="top"/>
    </xf>
    <xf numFmtId="169" fontId="18" fillId="0" borderId="0" xfId="4" applyNumberFormat="1" applyFont="1" applyFill="1" applyAlignment="1">
      <alignment horizontal="right" vertical="center"/>
    </xf>
    <xf numFmtId="4" fontId="4" fillId="0" borderId="0" xfId="4" applyNumberFormat="1" applyFont="1" applyFill="1" applyBorder="1" applyAlignment="1" applyProtection="1">
      <alignment horizontal="right" vertical="top"/>
    </xf>
    <xf numFmtId="4" fontId="14" fillId="0" borderId="0" xfId="4" applyNumberFormat="1" applyFont="1" applyFill="1" applyBorder="1" applyAlignment="1" applyProtection="1">
      <alignment horizontal="right" vertical="top"/>
    </xf>
    <xf numFmtId="4" fontId="16" fillId="0" borderId="24" xfId="4" applyNumberFormat="1" applyFont="1" applyFill="1" applyBorder="1" applyAlignment="1" applyProtection="1">
      <alignment horizontal="right" vertical="center"/>
    </xf>
    <xf numFmtId="169" fontId="16" fillId="0" borderId="24" xfId="4" applyNumberFormat="1" applyFont="1" applyFill="1" applyBorder="1" applyAlignment="1" applyProtection="1">
      <alignment horizontal="right" vertical="center"/>
    </xf>
    <xf numFmtId="0" fontId="13" fillId="0" borderId="24" xfId="4" applyNumberFormat="1" applyFont="1" applyFill="1" applyBorder="1" applyAlignment="1" applyProtection="1">
      <alignment horizontal="center" vertical="center"/>
    </xf>
    <xf numFmtId="0" fontId="13" fillId="0" borderId="24" xfId="4" applyNumberFormat="1" applyFont="1" applyFill="1" applyBorder="1" applyAlignment="1" applyProtection="1">
      <alignment horizontal="center" vertical="center" wrapText="1"/>
    </xf>
    <xf numFmtId="49" fontId="13" fillId="0" borderId="24" xfId="4" applyNumberFormat="1" applyFont="1" applyFill="1" applyBorder="1" applyAlignment="1" applyProtection="1">
      <alignment horizontal="center" vertical="center"/>
    </xf>
    <xf numFmtId="0" fontId="13" fillId="0" borderId="24" xfId="4" applyFont="1" applyFill="1" applyBorder="1" applyAlignment="1" applyProtection="1">
      <alignment horizontal="left" vertical="center" wrapText="1"/>
    </xf>
    <xf numFmtId="14" fontId="13" fillId="0" borderId="24" xfId="4" applyNumberFormat="1" applyFont="1" applyFill="1" applyBorder="1" applyAlignment="1" applyProtection="1">
      <alignment horizontal="center" vertical="center" wrapText="1"/>
    </xf>
    <xf numFmtId="0" fontId="13" fillId="0" borderId="24" xfId="4" applyFont="1" applyFill="1" applyBorder="1" applyAlignment="1" applyProtection="1">
      <alignment horizontal="center" vertical="center"/>
    </xf>
    <xf numFmtId="0" fontId="21" fillId="0" borderId="0" xfId="4" applyFont="1" applyFill="1"/>
    <xf numFmtId="0" fontId="12" fillId="0" borderId="0" xfId="4" applyNumberFormat="1" applyFont="1" applyFill="1" applyBorder="1" applyAlignment="1" applyProtection="1">
      <alignment horizontal="left" vertical="top"/>
    </xf>
    <xf numFmtId="0" fontId="4" fillId="0" borderId="0" xfId="4" applyNumberFormat="1" applyFont="1" applyFill="1" applyBorder="1" applyAlignment="1" applyProtection="1">
      <alignment horizontal="left" vertical="top"/>
    </xf>
    <xf numFmtId="0" fontId="14" fillId="0" borderId="0" xfId="4" applyNumberFormat="1" applyFont="1" applyFill="1" applyBorder="1" applyAlignment="1" applyProtection="1">
      <alignment horizontal="left" vertical="top"/>
    </xf>
    <xf numFmtId="0" fontId="15" fillId="0" borderId="25" xfId="4" applyNumberFormat="1" applyFont="1" applyFill="1" applyBorder="1" applyAlignment="1" applyProtection="1">
      <alignment horizontal="left" vertical="center" wrapText="1"/>
    </xf>
    <xf numFmtId="0" fontId="16" fillId="0" borderId="24" xfId="4" applyNumberFormat="1" applyFont="1" applyFill="1" applyBorder="1" applyAlignment="1" applyProtection="1">
      <alignment horizontal="left" vertical="center" wrapText="1"/>
    </xf>
    <xf numFmtId="0" fontId="13" fillId="0" borderId="24" xfId="4" applyNumberFormat="1" applyFont="1" applyFill="1" applyBorder="1" applyAlignment="1" applyProtection="1">
      <alignment horizontal="left" vertical="center" wrapText="1"/>
    </xf>
    <xf numFmtId="4" fontId="11" fillId="0" borderId="24" xfId="4" applyNumberFormat="1" applyFill="1" applyBorder="1" applyAlignment="1">
      <alignment horizontal="right"/>
    </xf>
    <xf numFmtId="0" fontId="11" fillId="0" borderId="24" xfId="4" applyBorder="1"/>
    <xf numFmtId="4" fontId="16" fillId="0" borderId="24" xfId="4" applyNumberFormat="1" applyFont="1" applyFill="1" applyBorder="1" applyAlignment="1">
      <alignment horizontal="right"/>
    </xf>
    <xf numFmtId="0" fontId="18" fillId="0" borderId="24" xfId="4" applyFont="1" applyFill="1" applyBorder="1" applyAlignment="1" applyProtection="1">
      <alignment horizontal="left" vertical="center" wrapText="1"/>
    </xf>
    <xf numFmtId="0" fontId="19" fillId="0" borderId="24" xfId="4" applyFont="1" applyBorder="1"/>
    <xf numFmtId="169" fontId="21" fillId="0" borderId="24" xfId="4" applyNumberFormat="1" applyFont="1" applyFill="1" applyBorder="1" applyAlignment="1">
      <alignment vertical="center"/>
    </xf>
  </cellXfs>
  <cellStyles count="9">
    <cellStyle name="Обычный" xfId="0" builtinId="0"/>
    <cellStyle name="Обычный 2" xfId="4"/>
    <cellStyle name="Обычный 3" xfId="1"/>
    <cellStyle name="Обычный_Лист2" xfId="2"/>
    <cellStyle name="Обычный_Лист3" xfId="3"/>
    <cellStyle name="Обычный_Лист4" xfId="5"/>
    <cellStyle name="Обычный_Лист5" xfId="6"/>
    <cellStyle name="Обычный_Лист6" xfId="7"/>
    <cellStyle name="Обычный_Лист8" xfId="8"/>
  </cellStyles>
  <dxfs count="4">
    <dxf>
      <fill>
        <patternFill patternType="solid">
          <bgColor theme="2" tint="-0.249977111117893"/>
        </patternFill>
      </fill>
    </dxf>
    <dxf>
      <numFmt numFmtId="4" formatCode="#,##0.00"/>
    </dxf>
    <dxf>
      <numFmt numFmtId="4" formatCode="#,##0.00"/>
    </dxf>
    <dxf>
      <fill>
        <patternFill patternType="solid">
          <bgColor theme="0" tint="-0.14999847407452621"/>
        </patternFill>
      </fill>
    </dxf>
  </dxfs>
  <tableStyles count="0" defaultTableStyle="TableStyleMedium9" defaultPivotStyle="PivotStyleLight16"/>
  <colors>
    <mruColors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Марахтанов Михаил Викторович" refreshedDate="44573.440677777777" createdVersion="4" refreshedVersion="4" minRefreshableVersion="3" recordCount="614">
  <cacheSource type="worksheet">
    <worksheetSource ref="J1:L615" sheet="Лист6"/>
  </cacheSource>
  <cacheFields count="3">
    <cacheField name="Наименование" numFmtId="0">
      <sharedItems count="309">
        <s v="Балка лотков каналов Б-7 ЖБИ"/>
        <s v="Барабан лебедки АП-03.07.100"/>
        <s v="Блок питания взрывозащищенный БП 1"/>
        <s v="Блок согласования ББК 1-220"/>
        <s v="Бобышка БП02 М20*1,5-50 ст.20"/>
        <s v="БРС 4-100"/>
        <s v="Вентиль 15с 22нж 80-25"/>
        <s v="Винт 4*16 DIN 965"/>
        <s v="Втулка 30601.013-01"/>
        <s v="Втулка рабочего колеса"/>
        <s v="Втулка сальника Н05.136.100.08-01"/>
        <s v="Выключатель 1сп"/>
        <s v="Выключатель 3 кл."/>
        <s v="Выключатель автоматический АЕ 2046М 100-63А"/>
        <s v="Гайка М30 ст.25"/>
        <s v="Гвозди строит 2,5*50"/>
        <s v="Гвозди строит 2,5*60"/>
        <s v="Головка торцовая 1&quot;65мм 6-гранник ф87/61мм 24413"/>
        <s v="Горелка ацетиленовая"/>
        <s v="Гравий керамзитовый 10-20мм марка400"/>
        <s v="Датчик присутствия"/>
        <s v="Датчик уровня к прибору СУ-200МАИ ЕС13ИТ-1,8м СО"/>
        <s v="Датчик уровня к прибору СУ-200МАИ ЕС15ИТ-1 8м-С"/>
        <s v="Долото 215,9 СЗ-ГАУ-R439"/>
        <s v="Долото 215,9 СЗ-ГАУ-R584"/>
        <s v="Долото 215,9 ТЗ-ГАУ-R437"/>
        <s v="Долото 215,9МСЗ-ГАУ-R800"/>
        <s v="Долото 215,9СЗ-ГВ R-162"/>
        <s v="Долото 295,3 МСЗ-ГАУ-R404"/>
        <s v="Долото 295,3 СЗ-ГАУ-R419"/>
        <s v="Долото 295,3СЗ-ГВ R175"/>
        <s v="Долото 393,7 С-ЦГВУ R-357"/>
        <s v="Дюбель-хомут 11-18 (100шт. в уп.)"/>
        <s v="Задвижка 30лс941нжХЛ  ДУ150 РУ16с КОФ 09Г2С с ЭИМ ВА-05 УХЛ,взрывоз. 1Exdll BT4 Класс герметич.  А"/>
        <s v="Задвижка 30нж941 нж ДУ200 РУ16 с КОФ с ЭИМ ВБ-06 У1 взрывозащ. 1ЕхdllBT4 класс герметич А Гост 12821"/>
        <s v="Задвижка 30с41нж Ду 350 РУ1,6 с КОФ Гост 12821-80"/>
        <s v="Задвижка 30с941 200-16 с электроприводом"/>
        <s v="Задвижка 30с941 нж ДУ150 РУ16 с КОФ с ЭИМ ВА-11 У1 взрывозащ. 1ЕхdllBT4 класс герметич А Гост 12821"/>
        <s v="Задвижка 3кл2 150-63 30с76нж"/>
        <s v="Задвижка Ду 200 Ру10 в к-те"/>
        <s v="Задвижка ДУ150 РУ63 с эл приводом в к-те"/>
        <s v="Задвижка Ду200 Ру40 с КОФ и крепежом 30с15нж"/>
        <s v="Задвижка ДУ200 РУ64 в к-те"/>
        <s v="Задвижка Ду200*63 в к-те"/>
        <s v="Задвижка ЗКЛ2 200-40 30с15нж."/>
        <s v="Задвижка ЗКЛ2 250-16"/>
        <s v="Задвижка клиновая КЗК 100-23 сС"/>
        <s v="Закладная конструкция ЗК14-2-1-02 уст. 2а-4 16-70-12Х18Н10Т-МП (15нж67бк ХЛ) Ру16МПа"/>
        <s v="Закладная конструкция ЗК14-2-1-02 уст. 2а-У1,6-70 ст20-МП"/>
        <s v="Затвор ДУ150 РУ16 с приводом"/>
        <s v="Изолирующее трубное соединение ф80"/>
        <s v="Изолятор ИО-10-3,75"/>
        <s v="Изолятор ПС-70"/>
        <s v="Изолятор ПС70Е212"/>
        <s v="Кабель ВБбШв 3*2,5"/>
        <s v="Кабель ВБбШнг 3*6"/>
        <s v="Кабель ВБбШнг 4*70"/>
        <s v="Кабель ВБШнг-А 3*2,5"/>
        <s v="Кабель ВВГнг (А) 5*70 мс-1"/>
        <s v="Кабель ВВГнг 3*150+1х70-1"/>
        <s v="Кабель ВВГнг-А 5*2,5"/>
        <s v="Кабель КВБбШВ 7*1,0"/>
        <s v="Кабель КВВБГ 14*1,5"/>
        <s v="Кабель КВВГ 7*1,5"/>
        <s v="Кабель КВВГЭнг(А) 7*1"/>
        <s v="Кабель КИПвЭП 2*2*0,78"/>
        <s v="Кабель КМВЭВ 3(2*2*0,7)"/>
        <s v="Кабель КПСВВнг A-LS 1*2*1.5"/>
        <s v="Кабель КСПВ 2*0,5"/>
        <s v="Кабель МКВЭКБШв 5*21*1"/>
        <s v="Кабель МКВЭКБШвнг  10*2*1"/>
        <s v="Кабель МКЭКШвнг 5*1"/>
        <s v="Кабель ПУГВ 1*6"/>
        <s v="Кабель силовой ВВГнг  А-LS 5*120"/>
        <s v="Кабель-канал 105*50"/>
        <s v="Канат 16,5мм ГОСТ 7668-80 d"/>
        <s v="Канат ст. Д 16,5"/>
        <s v="Клапан 15с68нж У1Ду25 Ру270 под приварку"/>
        <s v="Клапан 16кч11п Ду20 Ру16"/>
        <s v="Клапан 16с 81нж Ду25 Ру16 с к-том фл.ст20 1-25*16 пл.,креп.12*70 прок"/>
        <s v="Клапан 19с11нж Ду100 РУ63"/>
        <s v="Клапан 19с76нж Ду200 Ру16 с КОФ и крепежом"/>
        <s v="Клапан ВН 1Н-4К ДУ-25 фл"/>
        <s v="Клапан ВН 2Н-3К ДУ-50 фл"/>
        <s v="Клапан ДУ25 РУ16 кгс/см2 ст.20 ПРМБ 491116.014-06"/>
        <s v="Клапан ДУ25 РУ160"/>
        <s v="Клапан ДУ25 РУ63 в к-те"/>
        <s v="Клапан дыхательный СМДК-50"/>
        <s v="Клапан дыхательный СМДК-50АА"/>
        <s v="Клапан запорный 15с52нж  Ду15 РУ63 фланцевый"/>
        <s v="Клапан запорный 15с68нж У1 Ду15 РУ40 муфтовый"/>
        <s v="Клапан запорный 15с68нж У1 Ду15 РУ63 муфтовый"/>
        <s v="Клапан запорный 15с68нж У1 Ду20 РУ63 муфтовый"/>
        <s v="Клапан запорный 15с68нж У1 Ду25 РУ63 муфтовый"/>
        <s v="Клапан запорный 15с68нж У1Ду20 Ру160"/>
        <s v="Клапан запорный из латуни ВБ-15Л"/>
        <s v="Клапан К 01-65/26*21 в комплекте"/>
        <s v="Клапан КДМ-1 Ду100 в к-те с фланц.,креп,и прокл."/>
        <s v="Клапан КМР-Э ЛГ 101 С 50 2,5 У АМ(Ех)"/>
        <s v="Клапан обратный 19с38нж У1Ду200 Ру64В"/>
        <s v="Клапан обратный ДУ150 РУ64"/>
        <s v="Клапан обратный поворотный 19с53нж Ду100 РУ40"/>
        <s v="Клапан обратный поворотный фланцевый КОП 150*40 УХЛ1 19нж53нж сталь 12*18Н9ТЛ с ком-том фланцев,прок"/>
        <s v="Клапан сборный МЕ 692532 1*1 1/4"/>
        <s v="Клапан СМДК-50"/>
        <s v="Клапан электромагнитный ВН 2Н-2К Ду 50 &quot;Н3&quot; фланц."/>
        <s v="Клапанная пара MD-DLE 410 B01 S22  Мультиблок (Два э/м клапана,датчик-реле давления,фильтр,регулятор"/>
        <s v="Клемма винтовая МА2.5./52,5 ММ.КВ"/>
        <s v="Колонка управления задвижкой КР1.100.I.ХЛ глубина заложения 2,4м"/>
        <s v="Комплект изолир. фланцев ИФС 80-16"/>
        <s v="Комплект ответных фланцев с крепежом и прокладками к крану КШД 65-210 ст.20"/>
        <s v="Конек 25*25*200 красный 3020"/>
        <s v="Контроль герметичности VSP 504 S 04 230B 50Гц IP 54"/>
        <s v="Коробка взрывозащищенная проходная в дно чугунная КПД-20"/>
        <s v="Коробка КЗПМ 4.1-20/24 П-Л-1Б-М20*4 Л-1БМ-М25*2 В1.5"/>
        <s v="Коробка питания РТВ 403 1П/О"/>
        <s v="КП -80"/>
        <s v="Кран обратный Ду100*63"/>
        <s v="Кран шаровой ЗАРД 025.016-10 Ду25 Ру16 муфт ст.20"/>
        <s v="Лампа галогеновая КГ 5000 "/>
        <s v="Лампа ДРЛ 400"/>
        <s v="Лампа ДС 60 В-Е-14"/>
        <s v="Лампа КГ 500 Вт"/>
        <s v="Лампа КГ 500 Вт (филипс)"/>
        <s v="Лампа КГ 5000 Вт"/>
        <s v="Лампа МО-60 В-36В"/>
        <s v="Лампа МО-95 В-36В Е-27"/>
        <s v="Лента ТОЗ ТУ 5774-007-94274904-2012 450мм"/>
        <s v="Манжета 1,1-20*40-1 ГОСТ 8752-79"/>
        <s v="Манжета 1-1-80*105 ГОСТ 8752-79"/>
        <s v="Манжета 1-180*160 ГОСТ 14896-84"/>
        <s v="манжета корпусная полиуретановая 158*26*30"/>
        <s v="Манометр ДМ 2005 Gr 1Ex4 кгс/см2 кл.т. 1,5 исп V"/>
        <s v="Манометр ДМ 2005 Gr1Ех-40 кгс/см.2кв/n/1,5-исп. V"/>
        <s v="Мастика битумно-резиновая МБР-90 Гост 15836-79"/>
        <s v="Металлорукав ПВХ РЗ-СЛП-НГ-100"/>
        <s v="Модульный кнопочный пост QFMEXD02Z02"/>
        <s v="Набивка сальниковая 16*16"/>
        <s v="Огнепреградитель ОП-50 АА"/>
        <s v="Огнепреградитель ОП-50 АА УХЛ"/>
        <s v="Ограждение площадки ОГ1 4505-15-АС"/>
        <s v="Ограничитель перенапряжения ОПН PВ-10/12,6/5/150 УХЛ1"/>
        <s v="Опора ОПБ2-89 ст.3пс6 ГОСТ14911-82"/>
        <s v="Отбор 40-70 Ст.20 МП прямой РУ40Мпа"/>
        <s v="Отвод 325*8 90гр. Ст20"/>
        <s v="Отвод 45-100-21,1 мПа"/>
        <s v="Отвод ОГ45 114*8-4,0-5D*200*200 ст.13ХФА"/>
        <s v="Отвод П60 89*8 ст20"/>
        <s v="Отвод ст.90-133"/>
        <s v="Отвод ЦЕ 30-5DN 89*8,0-4-20 L=600мм"/>
        <s v="Отвод ЦЕ 60-5DN 89*8,0-4-20 L=638мм"/>
        <s v="Палец"/>
        <s v="Палец 10/5"/>
        <s v="Палец соед."/>
        <s v="Переключающее устройство ПУ 50-16-07 ХЛ1 23лс16нж"/>
        <s v="Переключающее устройство ПУ 80-16-07 ХЛ1 23лс16нж"/>
        <s v="Перемычка 3 ПБ 39-8П"/>
        <s v="Переход 325*8 -219*7 ст20 гост 17378-2001"/>
        <s v="Переход 325*8-273*7 П-20 Гост 17378-01"/>
        <s v="Переход К-325*2-114/8 ст 20"/>
        <s v="Переход составной:Переход 325*10-159*6 П-20 +  Переход 159*8-89*6 П-20"/>
        <s v="Плита П-ЗИ"/>
        <s v="Плитка настенная 20*30 Шахты"/>
        <s v="Подкладка под кабель НППН 746298.002"/>
        <s v="Подшипник 204 А"/>
        <s v="Подшипник 205 А"/>
        <s v="Подшипник 2206"/>
        <s v="Подшипник 317"/>
        <s v="Подшипник 32216"/>
        <s v="Подшипник 32220"/>
        <s v="Подшипник 3620 (22320 )"/>
        <s v="Подшипник 3624 (22324 СА)"/>
        <s v="Подшипник 42310"/>
        <s v="Подшипник 42607"/>
        <s v="Подшипник 50409 АК /6409N/"/>
        <s v="Подшипник 50412 А /6412N/"/>
        <s v="Подшипник 6-12213 КМ /NF213Р6/"/>
        <s v="Подшипник 6306"/>
        <s v="Подшипник 6306N"/>
        <s v="Подшипник 6307-2RS"/>
        <s v="Подшипник 64907 К1"/>
        <s v="Подшипник 64907КПП"/>
        <s v="Подшипник 7307 пер ступицы внутр Газель"/>
        <s v="Подшипник 7524"/>
        <s v="Подшипник 7606А"/>
        <s v="Подшипник 7611"/>
        <s v="Подшипник 7618"/>
        <s v="Подшипник 80202 (6202)"/>
        <s v="Подшипник 922906"/>
        <s v="Подшипник NJ-213"/>
        <s v="Подшипник NU 210Е"/>
        <s v="Подшипник игольчатый 20-1701182"/>
        <s v="Подшипник НК 455220"/>
        <s v="Полотно гидроизоляционное SeaItex 650(20м*35м)"/>
        <s v="Пост аварийной сигнализации ПАСВ-1-34К"/>
        <s v="Пост взр. защищенный"/>
        <s v="Привод гидроприемника насоса ЗАПА"/>
        <s v="Пробка П-М20*1,5 ст.20"/>
        <s v="Провод ПАВ 1*4"/>
        <s v="Профиль перфорированный Z-образный ZП 25*25 L=2м"/>
        <s v="Пружина"/>
        <s v="Пружина большая для ПВК-100"/>
        <s v="Пружина передняя"/>
        <s v="Пружина штанги"/>
        <s v="Разделитель с бобышкой 2ПС.02.000-27.1"/>
        <s v="Регулятор микропроцессорный измерительный Метакон-562-Т 4/20мА"/>
        <s v="Реле времени ВЛ"/>
        <s v="Реле тока РТ-40/20"/>
        <s v="РТТ"/>
        <s v="Рубероид"/>
        <s v="Рубероид РПП-300"/>
        <s v="Рубероид РПП-300 15м основа картон"/>
        <s v="Рубильник ВР 32-35 В71250"/>
        <s v="Рукав III 9-2,0 Гост 9356-75"/>
        <s v="Сайдинг виниловый 3,66м*0,205 белый"/>
        <s v="Сальник 16СБ8-1"/>
        <s v="Сальник нижний CR 18872/Seal"/>
        <s v="Сваи С-70-40-8"/>
        <s v="Светильник аварийный ЛБА-3923 А"/>
        <s v="Светильник МТ 2077 А 220вт"/>
        <s v="Светильник РСП"/>
        <s v="Светильник РСП 38-250"/>
        <s v="Седло К2А"/>
        <s v="Седло клапана"/>
        <s v="Седло клапана НМШ"/>
        <s v="Сетка малярная 2мм &quot;Стелс&quot; (1м*50п/м)"/>
        <s v="Сигнализатор САУ-М6"/>
        <s v="Сигнализатор уровня жидкости САУ-М6"/>
        <s v="Сигнализатор уровня УСУ-1 Н-800"/>
        <s v="Система Сигнал-6"/>
        <s v="Система Сигнал-8"/>
        <s v="Смарт-карт &quot;Pay Flex&quot; с информационным приложением Z-карт"/>
        <s v="Смарт-карт Pay Flex IK с логотипом"/>
        <s v="СМДК-50АА"/>
        <s v="Соединение 4-100-Р-Н (884.00.00.00-03)"/>
        <s v="Соединение изолирующее ТИС 100-40М"/>
        <s v="Соединение изолирующее ТИС 80-40М"/>
        <s v="Соединение тройниковое СТ-14 ст.09Г2С (проходное с зажимным устройством и упорными кольцами)"/>
        <s v="Соединение трубопроводное изолирующее ТИС 100-40М2"/>
        <s v="Соединение трубопроводное изолирующее ТИС 80-40М2"/>
        <s v="Сосуд СР 25-2-Б"/>
        <s v="Стамеска 23мм с руч"/>
        <s v="Стамеска 6мм с дер ручкой"/>
        <s v="Станция управления к насосу ЭДН"/>
        <s v="Счетчик СЭ 3-100/10"/>
        <s v="Счетчик ЦЭ680 220/380 В"/>
        <s v="Тепловая пушка"/>
        <s v="Термометр для пластиковых окон &quot;липучка&quot;"/>
        <s v="Термометр ТБ-2Р (0-200)-1,0-80-10-М20"/>
        <s v="Термостат мех.ETR/F-1447A для систем антиоблед.датчик возд.3,6кВт 16А на DIN-рейку OJ  ELECTRONICS"/>
        <s v="Трансформатор тока 100/5А"/>
        <s v="Трансформатор тока Т-0,66-1-0.5-5 ВА-100/5 У3"/>
        <s v="Трансформатор тока ТОЛ-СЭЩ-10-11 05 S/10 Р-10-15-100/5 10 КА У2"/>
        <s v="Трафарет на металле 100*100мм"/>
        <s v="Тройник 100*100*100"/>
        <s v="Тройник 159*4,5 ст20"/>
        <s v="Тройник 168*8 П-20 Гост 17376-01 ТУ 1468-001-82932963-2009"/>
        <s v="Тройник 377*10"/>
        <s v="Тройник составной Тройник 325*8 П20 + Переход 325*10-159*6 П20"/>
        <s v="Труба 114*6 с изоляцией"/>
        <s v="Труба 133*12 Гост 8732"/>
        <s v="Труба 219*6 с наружным трехслойным полиэтиленовым покрытием ГОСТ 8731-74,8732-78"/>
        <s v="Труба 219*8 Гост 8732"/>
        <s v="Труба 273*7 Гост 10704"/>
        <s v="Труба 273*8 Гост 10704"/>
        <s v="Труба 530*6,0 ГОСТ 10704"/>
        <s v="Труба 76*8 Гост 8732"/>
        <s v="Труба 89*6 с наружным двуслойным покрытием ГОСТ 8732-78"/>
        <s v="Труба асбестоцементная 100*4"/>
        <s v="Труба БШГД 219х6,0 ст.20А Гост 8732-78"/>
        <s v="Угол внутренний  75*75 дл.2м"/>
        <s v="Уплотнение 01,012"/>
        <s v="Уплотнение ЦН-0206"/>
        <s v="Уплотнительная прокладка R31 MS/Gasket"/>
        <s v="Устройство электроисполнительное регулирующее УЭРВ 1М-25"/>
        <s v="Ушко У 1-7-16"/>
        <s v="Фиксатор кабеля для короба RL12 60 ДКС"/>
        <s v="Фланец 1-150-6"/>
        <s v="Фланец 1-150-6 ст 20 ГОСТ 12820-80"/>
        <s v="Фланец 1-Ду250 Ру6"/>
        <s v="Фланец 1-Ду600 Ру16 ст.20 Гост 12820-80"/>
        <s v="Фундаментная плита ФЛ 14-24-3.з"/>
        <s v="Центратор набивной на насосную штангуи7/8 22мм(под НКТ 73мм)"/>
        <s v="Цилиндрический штифт для насоса NEMO"/>
        <s v="Шайба ГОСТ"/>
        <s v="Шайба к НБ 125"/>
        <s v="Шайба М12 "/>
        <s v="Шайба М16 ст.20 Гост 11371-78"/>
        <s v="Шайба оцинк.пружинная DIN 127А M10"/>
        <s v="Шайба плоская 36*5*65 Гост 11371-78"/>
        <s v="Шестерня двойная 20-19-24"/>
        <s v="Шпилька резьбовая оцинк.М 6 L=1м"/>
        <s v="Шпилька электромотора"/>
        <s v="Шплинт 8*112.019"/>
        <s v="Шплинт 8х12.019"/>
        <s v="Штанга ШОУ-10-4-6,6 Д"/>
        <s v="Штатив ШР-140"/>
        <s v="Штуцер приварной Ш-К1/2 ст 20"/>
        <s v="Шуруп 3*25 (потайная головка)"/>
        <s v="Шуруп 4*13"/>
        <s v="Шуруп 4-20"/>
        <s v="Шуруп 5*50"/>
        <s v="Щит управления ШУВ-6 М"/>
        <s v="Электроды УОНИ 13/55  4мм"/>
        <s v="Электротены 4 квт"/>
        <s v="Электротэн 5кВ"/>
        <s v="Ящик силовой ЯРП-250 А"/>
        <s v="Ящик ЯБПВУ 400А"/>
        <s v="Задвижка ЗКЛ2 150*250 фланцевая"/>
      </sharedItems>
    </cacheField>
    <cacheField name="сумма" numFmtId="0">
      <sharedItems containsSemiMixedTypes="0" containsString="0" containsNumber="1" minValue="5.25" maxValue="1706710.9"/>
    </cacheField>
    <cacheField name="тип" numFmtId="0">
      <sharedItems count="2">
        <s v="1С"/>
        <s v="список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Марахтанов Михаил Викторович" refreshedDate="44574.410498958336" createdVersion="4" refreshedVersion="4" minRefreshableVersion="3" recordCount="387">
  <cacheSource type="worksheet">
    <worksheetSource ref="A6:Q340" sheet="НВЛ на 01.01.26"/>
  </cacheSource>
  <cacheFields count="21">
    <cacheField name="№ п/п" numFmtId="0">
      <sharedItems containsSemiMixedTypes="0" containsString="0" containsNumber="1" containsInteger="1" minValue="1" maxValue="387"/>
    </cacheField>
    <cacheField name="Товарная группа" numFmtId="0">
      <sharedItems/>
    </cacheField>
    <cacheField name="Номенклатурный номер" numFmtId="0">
      <sharedItems containsString="0" containsBlank="1" containsNumber="1" containsInteger="1" minValue="10714" maxValue="60526"/>
    </cacheField>
    <cacheField name="Номер счета" numFmtId="0">
      <sharedItems containsSemiMixedTypes="0" containsString="0" containsNumber="1" containsInteger="1" minValue="1" maxValue="10" count="3">
        <n v="1"/>
        <n v="7"/>
        <n v="10"/>
      </sharedItems>
    </cacheField>
    <cacheField name="Наименование ТМЦ" numFmtId="0">
      <sharedItems count="380">
        <s v="Горелка газомазутная ГМ-4,5"/>
        <s v="Насосная установка АСВН-80А "/>
        <s v="Счетчик газа СВГ.М-160(датчик расходаДРГ.М-160 Ду80 КЧМ к ДРГ.М-400 до2,5 Мпа)"/>
        <s v="Агрегат насосный А13В16*25-20-25Б-2ВА180S2вао22/3000/Якушка"/>
        <s v="Выкатной элемент для ячейки К59с вакуумн.выкл.ВБМ-10-20/Якушка"/>
        <s v="Насос мембранный Wanner тип G25EKCGHFEHA с эл.двигателем 4ВР132S6У2(агрегат)"/>
        <s v="Станция управления АСЛН-1 с коробкой распределительной КР-3-200/Южно-Лебяжинское м/р скв.36"/>
        <s v="Электродвигатель АИММ 250 S6 45кВт*1000об/мин У2,5"/>
        <s v="Электродвигатель 1ВАО-280M-0,38-2У2 "/>
        <s v="Электродвигатель ВА 280 S4е БУ2 110кВт,1500 об/мин 380/660В IM1001/ зав.№203"/>
        <s v="Блок питания и сигнализации БСиП СТМ-30-50"/>
        <s v="Охладитель ТАЕ 81 EVO-FO"/>
        <s v="Подвеска хвостовика ТГС-114.000.02"/>
        <s v="Прибор аварийной сигнализации ПАС-05-4AV-1783000"/>
        <s v="Система газоаналитическая СГАЭС-ТМГ"/>
        <s v="Счетчик жидкости СЖУ-25в к-те (датчик расхода ДРС-25А, блок БВР.М, с КМЧ на 20МПа) "/>
        <s v="Датчик давления МЕТРАН -150G2.....1МПА) 2G 2 1 А М4HR5"/>
        <s v="Узел учета расхода попутного нефтяного газа"/>
        <s v="Компрессор Adicomp BVG22-16CD"/>
        <s v="Подстанция КТПБ(м)35-9-С/10-2х4000-59-А-2-8-5ХЛ1"/>
        <s v="Счетчик жидкости СЖУ-25М"/>
        <s v="Трансформатор ТМН-4000/35-У1"/>
        <s v="Кабель КВВГЭнг(А) 7*1"/>
        <s v="Кабель КИПвЭП 2*2*0,78"/>
        <s v="Клапан обратный поворотный 19с53нж Ду100 РУ40"/>
        <s v="Балка 10"/>
        <s v="Балка 20 К1 12М 255 6шт 12М"/>
        <s v="Балка 32 Б2"/>
        <s v="Балка лотков каналов Б-7 ЖБИ"/>
        <s v="Барабан лебедки АП-03.07.100"/>
        <s v="Башмак БК 114.1"/>
        <s v="Блок  монтаж с кольцом гркз 1,5т"/>
        <s v="Блок  монтаж с кольцом гркз 2т"/>
        <s v="Блок  монтаж с кольцом гркз.500кг."/>
        <s v="Блок железобетонный ФЛ12.24-3(фундамент ленточный)"/>
        <s v="Блок питания взрывозащищенный БП 1"/>
        <s v="Блок согласования ББК 1-220"/>
        <s v="Бобышка БП02 М20*1,5-50 ст.20"/>
        <s v="БРС 4-100"/>
        <s v="Вентиль  С21150.025-18 ДУ25 РУ40 ст.20 исп 3 кл.А"/>
        <s v="Вентиль 15с 22нж 80-25"/>
        <s v="Винт 4*16 DIN 965"/>
        <s v="Выключатель 1сп"/>
        <s v="Выключатель 3 кл."/>
        <s v="Выключатель автоматический АЕ 2046М 100-63А"/>
        <s v="Гвозди строит 2,5*50"/>
        <s v="Гвозди строит 2,5*60"/>
        <s v="Головка торцовая 1&quot;65мм 6-гранник ф87/61мм 24413"/>
        <s v="Горелка ацетиленовая"/>
        <s v="Гравий керамзитовый 10-20мм марка400"/>
        <s v="Датчик давления DMP 331 110-6001-1-3-100-500-1-00R ГП"/>
        <s v="Датчик присутствия"/>
        <s v="Датчик тока 100А"/>
        <s v="Датчик тока 50А"/>
        <s v="Датчик уровня к прибору СУ-200МАИ ЕС13ИТ-1,8м СО"/>
        <s v="Датчик уровня к прибору СУ-200МАИ ЕС15ИТ-1 8м-С"/>
        <s v="Долото 215,9 СЗ-ГАУ-R439"/>
        <s v="Долото 215,9 СЗ-ГАУ-R584"/>
        <s v="Долото 215,9 ТЗ-ГАУ-R437"/>
        <s v="Долото 215,9СЗ-ГВ R-162"/>
        <s v="Долото 295,3 СЗ-ГАУ-R419"/>
        <s v="Долото 295,3СЗ-ГВ R175"/>
        <s v="Дюбель-хомут 11-18 (100шт. в уп.)"/>
        <s v="Заглушка 57*5-16-0,75-ст 09Г2С-ХЛ"/>
        <s v="Задвижка 30лс941нжХЛ  ДУ150 РУ16с КОФ 09Г2С с ЭИМ ВА-05 УХЛ,взрывоз. 1Exdll BT4 Класс герметич.  А"/>
        <s v="Задвижка 30нж941 нж ДУ200 РУ16 с КОФ с ЭИМ ВБ-06 У1 взрывозащ. 1ЕхdllBT4 класс герметич А Гост 12821"/>
        <s v="Задвижка 30с41нж Ду 350 РУ1,6 с КОФ Гост 12821-80"/>
        <s v="Задвижка 30с941 200-16 с электроприводом"/>
        <s v="Задвижка 30с941 нж ДУ150 РУ16 с КОФ с ЭИМ ВА-11 У1 взрывозащ. 1ЕхdllBT4 класс герметич А Гост 12821"/>
        <s v="Задвижка 3кл2 150-63 30с76нж"/>
        <s v="Задвижка Ду 200 Ру10 в к-те"/>
        <s v="Задвижка Ду 350 РУ1,6 Мпа с КОФ 30лс541нжХЛ"/>
        <s v="Задвижка ДУ150 РУ63 с эл приводом в к-те"/>
        <s v="Задвижка Ду200 Ру40 с КОФ и крепежом 30с15нж"/>
        <s v="Задвижка ДУ200 РУ64 в к-те"/>
        <s v="Задвижка Ду200*63 в к-те"/>
        <s v="Задвижка ЗКЛ2 150*250 фланцевая"/>
        <s v="Задвижка ЗКЛ2 200-40 30с15нж."/>
        <s v="Задвижка ЗКЛ2 250-16"/>
        <s v="Задвижка ЗКЛ2 400-16 30с54нж"/>
        <s v="Задвижка ЗКЛ2 50-25 30с15нж сталь 20Л в комплекте с ответными фланцами и крепежом"/>
        <s v="Задвижка ЗКС.Ф 15.16-125"/>
        <s v="Задвижка клиновая КЗК 100-23 сС"/>
        <s v="Зажим для каната д.26"/>
        <s v="Закладная конструкция ЗК14-2-1-02 уст. 2а-4 16-70-12Х18Н10Т-МП (15нж67бк ХЛ) Ру16МПа"/>
        <s v="Закладная конструкция ЗК14-2-1-02 уст. 2а-У1,6-70 ст20-МП"/>
        <s v="Затвор ДУ150 РУ16 с приводом"/>
        <s v="Затвор обратный КУ250*10  19нж11"/>
        <s v="ЗИП  Блок системы управления СИФ"/>
        <s v="ЗИП Блок ввода Б101.1(ГЛЦИ.420443.015)"/>
        <s v="ЗИП Блок вывода Б 101.1(ГЛЦИ 4264436.001)"/>
        <s v="Зип Блок управления и защит БУЗ"/>
        <s v="Изолирующее трубное соединение ф80"/>
        <s v="Изолятор ИО-10-3,75"/>
        <s v="Изолятор ПС-70"/>
        <s v="Изолятор ПС70Е212"/>
        <s v="Кабель ВБбШв 3*2,5"/>
        <s v="Кабель ВБбШнг 3*6"/>
        <s v="Кабель ВБШнг-А 3*2,5"/>
        <s v="Кабель КВБбШВ 7*1,0"/>
        <s v="Кабель КМВЭВ 3(2*2*0,7)"/>
        <s v="Кабель КПСВВнг A-LS 1*2*1.5"/>
        <s v="Кабель КСПВ 2*0,5"/>
        <s v="Кабель МКВЭКБШвнг  10*2*1"/>
        <s v="Кабель МКЭКШвнг 5*1"/>
        <s v="Кабель ПУГВ 1*6"/>
        <s v="Кабель-канал 105*50"/>
        <s v="Канат 16,5мм ГОСТ 7668-80 d"/>
        <s v="Канат ст. Д 16,5"/>
        <s v="Катанка 5мм"/>
        <s v="Клапан (вентиль) 15с68нж У1 Ду25 Ру160 кг/см фланцевый с КОФ исп.7 класс А ТУ 3742-001-716340056-201"/>
        <s v="Клапан 15с68нж У1Ду25 Ру270 под приварку"/>
        <s v="Клапан 16кч11п Ду20 Ру16"/>
        <s v="Клапан 16с 81нж Ду25 Ру16 с к-том фл.ст20 1-25*16 пл.,креп.12*70 прок"/>
        <s v="Клапан 19с11нж Ду100 РУ63"/>
        <s v="Клапан 19с76нж Ду200 Ру16 с КОФ и крепежом"/>
        <s v="Клапан ВН 1Н-4К ДУ-25 фл"/>
        <s v="Клапан ВН 2Н-3К ДУ-50 фл"/>
        <s v="Клапан ДУ25 РУ16 кгс/см2 ст.20 ПРМБ 491116.014-06"/>
        <s v="Клапан ДУ25 РУ160"/>
        <s v="Клапан ДУ25 РУ63 в к-те"/>
        <s v="Клапан дыхательный СМДК-50"/>
        <s v="Клапан дыхательный СМДК-50АА"/>
        <s v="Клапан запорный 15с52нж  Ду15 РУ63 фланцевый"/>
        <s v="Клапан запорный 15с68нж У1 Ду15 РУ40 муфтовый"/>
        <s v="Клапан запорный 15с68нж У1 Ду15 РУ63 муфтовый"/>
        <s v="Клапан запорный 15с68нж У1 Ду20 РУ63 муфтовый"/>
        <s v="Клапан запорный 15с68нж У1 Ду25 РУ63 муфтовый"/>
        <s v="Клапан запорный 15с68нж У1Ду20 Ру160"/>
        <s v="Клапан запорный из латуни ВБ-15Л"/>
        <s v="Клапан запорный фланцевый 15с22нж Ду15 РУ40 исполнение2"/>
        <s v="Клапан К 01-65/26*21 в комплекте"/>
        <s v="Клапан КМР-Э ЛГ 101 С 50 2,5 У АМ(Ех)"/>
        <s v="Клапан обратный 19с38нж У1Ду200 Ру64В"/>
        <s v="Клапан обратный ДУ150 РУ64"/>
        <s v="Клапан обратный поворотный фланцевый КОП 150*40 УХЛ1 19нж53нж сталь 12*18Н9ТЛ с ком-том фланцев,прок"/>
        <s v="Клапан сборный МЕ 692532 1*1 1/4"/>
        <s v="Клапан СМДК-50"/>
        <s v="Клапан электромагнитный ВН 2Н-2К Ду 50 &quot;Н3&quot; фланц."/>
        <s v="Клапанная пара MD-DLE 410 B01 S22  Мультиблок (Два э/м клапана,датчик-реле давления,фильтр,регулятор"/>
        <s v="Клемма винтовая МА2.5./52,5 ММ.КВ"/>
        <s v="Колонка управления задвижкой КР1.100.I.ХЛ глубина заложения 2,4м"/>
        <s v="Комплект изолир. фланцев ИФС 80-16"/>
        <s v="Комплект ответных фланцев с крепежом и прокладками к крану КШД 65-210 ст.20"/>
        <s v="Конек 25*25*200 красный 3020"/>
        <s v="Контроль герметичности VSP 504 S 04 230B 50Гц IP 54"/>
        <s v="Коробка взрывозащищенная проходная в дно чугунная КПД-20"/>
        <s v="Коробка КЗПМ 4.1-20/24 П-Л-1Б-М20*4 Л-1БМ-М25*2 В1.5"/>
        <s v="Коробка питания РТВ 403 1П/О"/>
        <s v="КП -80"/>
        <s v="Кран обратный Ду100*63"/>
        <s v="Кран шаровой ЗАРД 025.016-10 Ду25 Ру16 муфт ст.20"/>
        <s v="Кран шаровый 11лс67п Ду15 Ру16 фл. ст20 ГАЗ с к-том фланцев крепл.прокл."/>
        <s v="Кран шаровый Ду-100 муфтовый (вода.пар.нефт)"/>
        <s v="Кран шаровый муфтовый СМ.П.0550(под приварку прсоед.к.тру"/>
        <s v="Лампа галогеновая КГ 5000"/>
        <s v="Лампа галогеновая КГ 5000 "/>
        <s v="Лампа ДРЛ 400"/>
        <s v="Лампа ДС 60 В-Е-14"/>
        <s v="Лампа КГ 500 Вт"/>
        <s v="Лампа КГ 500 Вт (филипс)"/>
        <s v="Лампа КГ 5000 Вт"/>
        <s v="Лампа МО-60 В-36В"/>
        <s v="Лампа МО-95 В-36В Е-27"/>
        <s v="Лента ТОЗ ТУ 5774-007-94274904-2012 450мм"/>
        <s v="Лоток ЛПГ1 100*25"/>
        <s v="Люк  ЛЗ-80"/>
        <s v="Манжета 1,1-20*40-1 ГОСТ 8752-79"/>
        <s v="Манжета 1-1-80*105 ГОСТ 8752-79"/>
        <s v="Манжета 1-180*160 ГОСТ 14896-84"/>
        <s v="Манжета корпусная полиуретановая 158*26*30"/>
        <s v="Манометр ДМ 2005 Gr 1Ex4 кгс/см2 кл.т. 1,5 исп V"/>
        <s v="Манометр ДМ 2005 Gr1Ех-40 кгс/см.2кв/n/1,5-исп. V"/>
        <s v="Мастика битумно-резиновая МБР-90 Гост 15836-79"/>
        <s v="Мачта телескопическая М4 с башмаком Хомут универсальный для оттяжек мачты"/>
        <s v="Металлорукав ПВХ РЗ-СЛП-НГ-100"/>
        <s v="Металлорукав РЗ-ЦХ-38"/>
        <s v="Модульный кнопочный пост QFMEXD02Z02"/>
        <s v="Набивка сальниковая 16*16"/>
        <s v="Напоромер НМП-52 (0,1)кПа1,5"/>
        <s v="Напоромер НМП-52 (0,4)кПа1,5"/>
        <s v="Обойма с винтами и втулками к А 1 3В16/25"/>
        <s v="Огнепреградитель ОП-200"/>
        <s v="Огнепреградитель ОП-50 АА"/>
        <s v="Огнепреградитель ОП-50 АА УХЛ"/>
        <s v="Ограничитель перенапряжения ОПН PВ-10/12,6/5/150 УХЛ1"/>
        <s v="Опора 219-КХ-А11-ВСтпс ОСТ 36-146-88"/>
        <s v="Опора ОПБ2-89 ст.3пс6 ГОСТ14911-82"/>
        <s v="Отбор 40-70 Ст.20 МП прямой РУ40Мпа"/>
        <s v="Отвод 108*8 П45  ст.09Г2С Гост 17375-2001"/>
        <s v="Отвод 325*8 90гр. Ст20"/>
        <s v="Отвод 377*10 90гр. "/>
        <s v="Отвод 426*10 к/з"/>
        <s v="Отвод 45-100-21,1 мПа"/>
        <s v="Отвод ОГ 45-89(5К42)-4-0,75-5DN-600/6000-У(ст20) ТУ 1460-001-88189979-2011"/>
        <s v="Отвод ОГ 90-89(5К42)-4-0,75-5DN-600/6000-У(ст20) ТУ 1460-001-88189979-2011"/>
        <s v="Отвод ОГ45 114*8-4,0-5D*200*200 ст.13ХФА"/>
        <s v="Отвод П60 89*8 ст20"/>
        <s v="Отвод ст.90-133"/>
        <s v="Отвод ЦЕ 30-5DN 89*8,0-4-20 L=600мм"/>
        <s v="Отвод ЦЕ 60-5DN 89*8,0-4-20 L=638мм"/>
        <s v="Переключающее устройство ПУ 50-16-07 ХЛ1 23лс16нж"/>
        <s v="Переключающее устройство ПУ 80-16-07 ХЛ1 23лс16нж"/>
        <s v="Перемычка 3 ПБ 39-8П"/>
        <s v="Переход 273*10-219*8 П-20 Гост 17378-01"/>
        <s v="Переход 273*7-219*6 П-20 Гост 17378-01"/>
        <s v="Переход 325*8 -219*7 ст20 гост 17378-2001"/>
        <s v="Переход 325*8-273*7 П-20 Гост 17378-01"/>
        <s v="Переход 426*16-377*12 ст"/>
        <s v="Переход К-325*2-114/8 ст 20"/>
        <s v="Переход составной:Переход 325*10-159*6 П-20 +  Переход 159*8-89*6 П-20"/>
        <s v="Плита дорожная 1П18.15"/>
        <s v="Плита перекрытия 2ПП20"/>
        <s v="Плита П-ЗИ"/>
        <s v="Плита ФЛ 10.8-2 (фундамент ленточный)"/>
        <s v="Плита ФЛ 8,24-2 (фундамент ленточный)"/>
        <s v="Плитка настенная 20*30"/>
        <s v="Плитка настенная 20*30Печоры Каррара"/>
        <s v="Плитка настенная 25*33"/>
        <s v="Плиты теплоизоляционная URSA П-15-У24 (18кв.м)"/>
        <s v="Подкладка под кабель НППН 746298.002"/>
        <s v="Подшипник 204 А"/>
        <s v="Подшипник 205 А"/>
        <s v="Подшипник 2206"/>
        <s v="Подшипник 317"/>
        <s v="Подшипник 32216"/>
        <s v="Подшипник 32220"/>
        <s v="Подшипник 3620 (22320 )"/>
        <s v="Подшипник 3624 (22324 СА)"/>
        <s v="Подшипник 42310"/>
        <s v="Подшипник 42607"/>
        <s v="Подшипник 50409 АК /6409N/"/>
        <s v="Подшипник 50412 А /6412N/"/>
        <s v="Подшипник 6-12213 КМ /NF213Р6/"/>
        <s v="Подшипник 6306"/>
        <s v="Подшипник 6306N"/>
        <s v="Подшипник 6307-2RS"/>
        <s v="Подшипник 64907 К1"/>
        <s v="Подшипник 64907КПП"/>
        <s v="Подшипник 7307 пер ступицы внутр Газель"/>
        <s v="Подшипник 7524"/>
        <s v="Подшипник 7606А"/>
        <s v="Подшипник 7611"/>
        <s v="Подшипник 7618"/>
        <s v="Подшипник 80202 (6202)"/>
        <s v="Подшипник 922906"/>
        <s v="Подшипник NJ-213"/>
        <s v="Подшипник NU 210Е"/>
        <s v="Подшипник игольчатый 20-1701182"/>
        <s v="Подшипник НК 455220"/>
        <s v="Пост аварийной сигнализации ПАСВ-1-34К"/>
        <s v="Пост взр. защищенный"/>
        <s v="Привод гидроприемника насоса ЗАПА"/>
        <s v="Пробка П-М20*1,5 ст.20"/>
        <s v="Провод ПАВ 1*4"/>
        <s v="Проводник заземляющий П-1200 УХЛЗ"/>
        <s v="Проводник заземляющий П-750"/>
        <s v="Прокладка резинотканевая ДУ 325 ГОСТ 20-85"/>
        <s v="Профиль перфорированный Z-образный ZП 25*25 L=2м"/>
        <s v="Профиль ПС 100*40*0,5 (3м) цена за 1 штуку"/>
        <s v="Профиль ПС 100*50*0,5 (3м) цена за 1 штуку"/>
        <s v="Пружина"/>
        <s v="Пружина большая для ПВК-100"/>
        <s v="Пружина передняя"/>
        <s v="Пружина штанги"/>
        <s v="Разделитель с бобышкой 2ПС.02.000-27.1"/>
        <s v="Регулятор микропроцессорный измерительный Метакон-562-Т 4/20мА"/>
        <s v="Реле времени ВЛ"/>
        <s v="Реле тока РТ-40/20"/>
        <s v="Реле электронное РЭЗЭ-8"/>
        <s v="Решетка дверца 200*200(П2020ДФ)"/>
        <s v="Решетка дверца 200*300(П2030ДФ)"/>
        <s v="РТТ"/>
        <s v="Рубероид"/>
        <s v="Рубероид РПП-300"/>
        <s v="Рубероид РПП-300 15м основа картон"/>
        <s v="Рубильник ВР 32-35 В71250"/>
        <s v="Сайдинг виниловый 3,66м*0,205 белый"/>
        <s v="Сальник 16СБ8-1"/>
        <s v="Сальник нижний CR 18872/Seal"/>
        <s v="Сваи С-70-40-8"/>
        <s v="Светильник РСП"/>
        <s v="Светильник РСП 38-250"/>
        <s v="Седло К2А"/>
        <s v="Седло клапана"/>
        <s v="Седло клапана НМШ"/>
        <s v="Серпянка 4,2(4) см *45п/м"/>
        <s v="Сетка малярная 2мм &quot;Стелс&quot; (1м*50п/м)"/>
        <s v="Сигнализатор САУ-М6"/>
        <s v="Сигнализатор уровня жидкости САУ-М6"/>
        <s v="Сигнализатор уровня УСУ-1 Н-800"/>
        <s v="Система Сигнал-6"/>
        <s v="Система Сигнал-8"/>
        <s v="Скоба СК-7"/>
        <s v="Смарт-карт &quot;Pay Flex&quot; с информационным приложением Z-карт"/>
        <s v="Смарт-карт Pay Flex IK с логотипом"/>
        <s v="СМДК-50АА"/>
        <s v="Соединение 4-100-Р-Н (884.00.00.00-03)"/>
        <s v="Соединение изолирующее ТИС 100-40М"/>
        <s v="Соединение изолирующее ТИС 80-40М"/>
        <s v="Соединение тройниковое СТ-14 ст.09Г2С (проходное с зажимным устройством и упорными кольцами)"/>
        <s v="Соединение трубопроводное изолирующее ТИС 100-40М2"/>
        <s v="Соединение трубопроводное изолирующее ТИС 80-40М2"/>
        <s v="Соединительная коробка ЕКМ-2050 F-5 S-1R/A"/>
        <s v="Сосуд СР 25-2-Б"/>
        <s v="Стамеска 23мм с руч"/>
        <s v="Стамеска 6мм с дер ручкой"/>
        <s v="Станция управления к насосу ЭДН"/>
        <s v="Стойка С112-2"/>
        <s v="Стойка СП-24 (ТК4-3542-В1)"/>
        <s v="Счетчик СЭ 3-100/10"/>
        <s v="Счетчик ЦЭ680 220/380 В"/>
        <s v="Термометр для пластиковых окон &quot;липучка&quot;"/>
        <s v="Термометр ТБ-2Р (0-200)-1,0-80-10-М20"/>
        <s v="Термостат мех.ETR/F-1447A для систем антиоблед.датчик возд.3,6кВт 16А на DIN-рейку OJ  ELECTRONICS"/>
        <s v="Трансформатор тока 100/5А"/>
        <s v="Трансформатор тока Т-0,66-1-0.5-5 ВА-100/5 У3"/>
        <s v="Трансформатор тока ТОЛ-СЭЩ-10-11 05 S/10 Р-10-15-100/5 10 КА У2"/>
        <s v="Трафарет на металле 100*100мм"/>
        <s v="Тройник 100*100*100"/>
        <s v="Тройник 159*4,5 ст20"/>
        <s v="Тройник 168*8 П-20 Гост 17376-01 ТУ 1468-001-82932963-2009"/>
        <s v="Тройник 377*10"/>
        <s v="Тройник составной Тройник 325*8 П20 + Переход 325*10-159*6 П20"/>
        <s v="Труба 1020*12мм Гост 10706-76"/>
        <s v="Труба 114*6 с изоляцией"/>
        <s v="Труба 159*6 изол"/>
        <s v="Труба 159*7 ст 20 ГОСТ 8732"/>
        <s v="Труба 159*7 электросварная прямошовная Гост 10704-91 гр.В.ст.20 Гост 10705-80"/>
        <s v="Труба 219*6  ГОСТ,8732-78 бесшовная горячедеформированная с с 2х сл наружным покр тип УС ТУ"/>
        <s v="Труба 219*6 с наружным трехслойным полиэтиленовым покрытием ГОСТ 8731-74,8732-78"/>
        <s v="Труба 219*8 Гост 8732"/>
        <s v="Труба 530*6,0 ГОСТ 10704"/>
        <s v="Труба 76*8 Гост 8732"/>
        <s v="Труба 89*6 с наружным двуслойным покрытием ГОСТ 8732-78"/>
        <s v="Труба асбестоцементная 100*4"/>
        <s v="Труба БШГД 219х6,0 ст.20А Гост 8732-78"/>
        <s v="Труба профильная 100*4"/>
        <s v="Трубка ПВХ 14мм"/>
        <s v="Угол внутренний  75*75 дл.2м"/>
        <s v="Уплотнение 01,012"/>
        <s v="Уплотнение ЦН-0206"/>
        <s v="Уплотнительная прокладка R31 MS/Gasket"/>
        <s v="Устройство электроисполнительное регулирующее УЭРВ 1М-25"/>
        <s v="Ушко У 1-7-16"/>
        <s v="Фиксатор кабеля для короба RL12 60 ДКС"/>
        <s v="Фланец 1-150-6"/>
        <s v="Фланец 1-150-6 ст 20 ГОСТ 12820-80"/>
        <s v="Фланец 1-Ду250 Ру6"/>
        <s v="Фланец 1-Ду600 Ру16 ст.20 Гост 12820-80"/>
        <s v="Фланец ДХМ 1912.00"/>
        <s v="Фундаментная плита ФЛ 14-24-3.з"/>
        <s v="Центратор набивной на насосную штангуи7/8 22мм(под НКТ 73мм)"/>
        <s v="Цилиндрический штифт для насоса NEMO"/>
        <s v="Шайба ГОСТ"/>
        <s v="Шайба к НБ 125"/>
        <s v="Шайба М12"/>
        <s v="Шайба М16 ст.20 Гост 11371-78"/>
        <s v="Шайба оцинк.пружинная DIN 127А M10"/>
        <s v="Шайба плоская 36*5*65 Гост 11371-78"/>
        <s v="Шестерня двойная 20-19-24"/>
        <s v="Шплинт 8*112.019"/>
        <s v="Шплинт 8х12.019"/>
        <s v="Штанга ШОУ-10-4-6,6 Д"/>
        <s v="Штатив ШР-140"/>
        <s v="Штуцер приварной Ш-К1/2 ст 20"/>
        <s v="Шуруп 3*25 (потайная головка)"/>
        <s v="Шуруп 4*13"/>
        <s v="Шуруп 4-20"/>
        <s v="Балка 25 Б1"/>
        <s v="Лист 7 ст3"/>
        <s v="Лист г/к 5,0х1500*6000 ст3сп5"/>
        <s v="Переход 89*4-32*3 (точеный)"/>
        <s v="Угол 100*8ст3 сп5"/>
        <s v="Шуруп 5*50"/>
        <s v="Щит управления ШУВ-6 М"/>
        <s v="Электротены 4 квт"/>
        <s v="Электротэн 5кВ"/>
        <s v="Ящик силовой ЯРП-250 А"/>
        <s v="Ящик ЯБПВУ 400А"/>
      </sharedItems>
    </cacheField>
    <cacheField name="Дата ввода в эксплуатацию (для ОС), дата поступления на склад (для материалов)" numFmtId="0">
      <sharedItems containsDate="1" containsMixedTypes="1" minDate="2006-01-31T00:00:00" maxDate="2017-09-27T00:00:00"/>
    </cacheField>
    <cacheField name="Балансовая цена (руб/ед.) с НДС" numFmtId="169">
      <sharedItems containsSemiMixedTypes="0" containsString="0" containsNumber="1" minValue="1.02" maxValue="27299263.895999998"/>
    </cacheField>
    <cacheField name="Цена реализации с НДС (руб/ед.)" numFmtId="169">
      <sharedItems containsSemiMixedTypes="0" containsString="0" containsNumber="1" minValue="0.6885" maxValue="15355835.941499999"/>
    </cacheField>
    <cacheField name="Балансовая стоимость (руб.) без НДС" numFmtId="169">
      <sharedItems containsSemiMixedTypes="0" containsString="0" containsNumber="1" minValue="5.25" maxValue="22749386.579999998"/>
    </cacheField>
    <cacheField name="Цена за ед. без НДС" numFmtId="169">
      <sharedItems containsSemiMixedTypes="0" containsString="0" containsNumber="1" minValue="0.85" maxValue="22749386.579999998"/>
    </cacheField>
    <cacheField name="Ед Изм" numFmtId="0">
      <sharedItems containsBlank="1"/>
    </cacheField>
    <cacheField name="Кол-во" numFmtId="0">
      <sharedItems containsSemiMixedTypes="0" containsString="0" containsNumber="1" minValue="7.0000000000000001E-3" maxValue="900"/>
    </cacheField>
    <cacheField name="Стоимость реализации с НДС (руб.)" numFmtId="169">
      <sharedItems containsSemiMixedTypes="0" containsString="0" containsNumber="1" minValue="4.2524999999999995" maxValue="15355835.941499999"/>
    </cacheField>
    <cacheField name="Стоимость реализации без НДС" numFmtId="169">
      <sharedItems containsSemiMixedTypes="0" containsString="0" containsNumber="1" minValue="3.5437499999999997" maxValue="12796529.95125"/>
    </cacheField>
    <cacheField name="Местонахождение НВЛ" numFmtId="0">
      <sharedItems/>
    </cacheField>
    <cacheField name="№ склада" numFmtId="0">
      <sharedItems/>
    </cacheField>
    <cacheField name="Причина отнесения к НВЛ" numFmtId="0">
      <sharedItems/>
    </cacheField>
    <cacheField name="Техническое состояние ТМЦ" numFmtId="0">
      <sharedItems/>
    </cacheField>
    <cacheField name="ФИО контактного лица (Группа по реализации НВЛ и НЛ)" numFmtId="0">
      <sharedItems/>
    </cacheField>
    <cacheField name="Телефон контактного лица" numFmtId="0">
      <sharedItems/>
    </cacheField>
    <cacheField name="ЦФО" numFmtId="0">
      <sharedItems count="10">
        <s v="ОГЭ"/>
        <s v="ОГМ"/>
        <s v="АСУТП"/>
        <s v="ПТО"/>
        <s v="УПСНГ"/>
        <s v="УКС"/>
        <s v="УТО"/>
        <s v="КРС"/>
        <s v="Прочее"/>
        <s v="ОСБО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14">
  <r>
    <x v="0"/>
    <n v="9458.98"/>
    <x v="0"/>
  </r>
  <r>
    <x v="1"/>
    <n v="388135.6"/>
    <x v="0"/>
  </r>
  <r>
    <x v="2"/>
    <n v="41152.54"/>
    <x v="0"/>
  </r>
  <r>
    <x v="3"/>
    <n v="4000"/>
    <x v="0"/>
  </r>
  <r>
    <x v="4"/>
    <n v="1037.28"/>
    <x v="0"/>
  </r>
  <r>
    <x v="5"/>
    <n v="6780"/>
    <x v="0"/>
  </r>
  <r>
    <x v="6"/>
    <n v="4598.51"/>
    <x v="0"/>
  </r>
  <r>
    <x v="7"/>
    <n v="324"/>
    <x v="0"/>
  </r>
  <r>
    <x v="8"/>
    <n v="4546.71"/>
    <x v="0"/>
  </r>
  <r>
    <x v="9"/>
    <n v="1501.08"/>
    <x v="0"/>
  </r>
  <r>
    <x v="10"/>
    <n v="11864.41"/>
    <x v="0"/>
  </r>
  <r>
    <x v="11"/>
    <n v="79.459999999999994"/>
    <x v="0"/>
  </r>
  <r>
    <x v="12"/>
    <n v="720.34"/>
    <x v="0"/>
  </r>
  <r>
    <x v="13"/>
    <n v="1355.93"/>
    <x v="0"/>
  </r>
  <r>
    <x v="14"/>
    <n v="270.8"/>
    <x v="0"/>
  </r>
  <r>
    <x v="15"/>
    <n v="86.78"/>
    <x v="0"/>
  </r>
  <r>
    <x v="16"/>
    <n v="390.51"/>
    <x v="0"/>
  </r>
  <r>
    <x v="17"/>
    <n v="195.67"/>
    <x v="0"/>
  </r>
  <r>
    <x v="18"/>
    <n v="173.56"/>
    <x v="0"/>
  </r>
  <r>
    <x v="19"/>
    <n v="40685.4"/>
    <x v="0"/>
  </r>
  <r>
    <x v="20"/>
    <n v="7288.13"/>
    <x v="0"/>
  </r>
  <r>
    <x v="21"/>
    <n v="42480"/>
    <x v="0"/>
  </r>
  <r>
    <x v="22"/>
    <n v="77406.77"/>
    <x v="0"/>
  </r>
  <r>
    <x v="23"/>
    <n v="468402.85"/>
    <x v="0"/>
  </r>
  <r>
    <x v="24"/>
    <n v="1706710.9"/>
    <x v="0"/>
  </r>
  <r>
    <x v="25"/>
    <n v="580920.65"/>
    <x v="0"/>
  </r>
  <r>
    <x v="26"/>
    <n v="260124.2"/>
    <x v="0"/>
  </r>
  <r>
    <x v="27"/>
    <n v="494909.76"/>
    <x v="0"/>
  </r>
  <r>
    <x v="28"/>
    <n v="188546.4"/>
    <x v="0"/>
  </r>
  <r>
    <x v="29"/>
    <n v="512999.57"/>
    <x v="0"/>
  </r>
  <r>
    <x v="30"/>
    <n v="238618.14"/>
    <x v="0"/>
  </r>
  <r>
    <x v="31"/>
    <n v="220204.25"/>
    <x v="0"/>
  </r>
  <r>
    <x v="32"/>
    <n v="444.92"/>
    <x v="0"/>
  </r>
  <r>
    <x v="33"/>
    <n v="105569.88"/>
    <x v="0"/>
  </r>
  <r>
    <x v="34"/>
    <n v="256405.74"/>
    <x v="0"/>
  </r>
  <r>
    <x v="35"/>
    <n v="134908.22"/>
    <x v="0"/>
  </r>
  <r>
    <x v="36"/>
    <n v="524882.88"/>
    <x v="0"/>
  </r>
  <r>
    <x v="37"/>
    <n v="83813.039999999994"/>
    <x v="0"/>
  </r>
  <r>
    <x v="38"/>
    <n v="120010.72"/>
    <x v="0"/>
  </r>
  <r>
    <x v="39"/>
    <n v="8402.84"/>
    <x v="0"/>
  </r>
  <r>
    <x v="40"/>
    <n v="45833.33"/>
    <x v="0"/>
  </r>
  <r>
    <x v="41"/>
    <n v="255013.95"/>
    <x v="0"/>
  </r>
  <r>
    <x v="42"/>
    <n v="92460"/>
    <x v="0"/>
  </r>
  <r>
    <x v="43"/>
    <n v="271436.05"/>
    <x v="0"/>
  </r>
  <r>
    <x v="44"/>
    <n v="24406.78"/>
    <x v="0"/>
  </r>
  <r>
    <x v="45"/>
    <n v="59254"/>
    <x v="0"/>
  </r>
  <r>
    <x v="46"/>
    <n v="82500"/>
    <x v="0"/>
  </r>
  <r>
    <x v="47"/>
    <n v="6483.05"/>
    <x v="0"/>
  </r>
  <r>
    <x v="48"/>
    <n v="9030.48"/>
    <x v="0"/>
  </r>
  <r>
    <x v="49"/>
    <n v="153400"/>
    <x v="0"/>
  </r>
  <r>
    <x v="50"/>
    <n v="12213.56"/>
    <x v="0"/>
  </r>
  <r>
    <x v="51"/>
    <n v="4983.05"/>
    <x v="0"/>
  </r>
  <r>
    <x v="52"/>
    <n v="9355.93"/>
    <x v="0"/>
  </r>
  <r>
    <x v="53"/>
    <n v="6833.9"/>
    <x v="0"/>
  </r>
  <r>
    <x v="54"/>
    <n v="240.85"/>
    <x v="0"/>
  </r>
  <r>
    <x v="55"/>
    <n v="1588.98"/>
    <x v="0"/>
  </r>
  <r>
    <x v="56"/>
    <n v="19067.8"/>
    <x v="0"/>
  </r>
  <r>
    <x v="57"/>
    <n v="2542.4"/>
    <x v="0"/>
  </r>
  <r>
    <x v="58"/>
    <n v="25203.49"/>
    <x v="0"/>
  </r>
  <r>
    <x v="59"/>
    <n v="40590"/>
    <x v="0"/>
  </r>
  <r>
    <x v="60"/>
    <n v="1866.54"/>
    <x v="0"/>
  </r>
  <r>
    <x v="61"/>
    <n v="4761.8999999999996"/>
    <x v="0"/>
  </r>
  <r>
    <x v="62"/>
    <n v="12049.5"/>
    <x v="0"/>
  </r>
  <r>
    <x v="63"/>
    <n v="1838.95"/>
    <x v="0"/>
  </r>
  <r>
    <x v="64"/>
    <n v="4978.2"/>
    <x v="0"/>
  </r>
  <r>
    <x v="65"/>
    <n v="58243.03"/>
    <x v="0"/>
  </r>
  <r>
    <x v="66"/>
    <n v="2335.46"/>
    <x v="0"/>
  </r>
  <r>
    <x v="67"/>
    <n v="2542.37"/>
    <x v="0"/>
  </r>
  <r>
    <x v="68"/>
    <n v="288"/>
    <x v="0"/>
  </r>
  <r>
    <x v="69"/>
    <n v="3505.5"/>
    <x v="0"/>
  </r>
  <r>
    <x v="70"/>
    <n v="7291.37"/>
    <x v="0"/>
  </r>
  <r>
    <x v="71"/>
    <n v="2944.2"/>
    <x v="0"/>
  </r>
  <r>
    <x v="72"/>
    <n v="1059.32"/>
    <x v="0"/>
  </r>
  <r>
    <x v="73"/>
    <n v="157796.60999999999"/>
    <x v="0"/>
  </r>
  <r>
    <x v="74"/>
    <n v="30161.02"/>
    <x v="0"/>
  </r>
  <r>
    <x v="75"/>
    <n v="72263.570000000007"/>
    <x v="0"/>
  </r>
  <r>
    <x v="76"/>
    <n v="17618"/>
    <x v="0"/>
  </r>
  <r>
    <x v="77"/>
    <n v="1995.93"/>
    <x v="0"/>
  </r>
  <r>
    <x v="78"/>
    <n v="16410.12"/>
    <x v="0"/>
  </r>
  <r>
    <x v="79"/>
    <n v="7459.28"/>
    <x v="0"/>
  </r>
  <r>
    <x v="80"/>
    <n v="92000"/>
    <x v="0"/>
  </r>
  <r>
    <x v="81"/>
    <n v="58271.95"/>
    <x v="0"/>
  </r>
  <r>
    <x v="82"/>
    <n v="11703.24"/>
    <x v="0"/>
  </r>
  <r>
    <x v="83"/>
    <n v="45861.88"/>
    <x v="0"/>
  </r>
  <r>
    <x v="84"/>
    <n v="18009"/>
    <x v="0"/>
  </r>
  <r>
    <x v="85"/>
    <n v="7326"/>
    <x v="0"/>
  </r>
  <r>
    <x v="86"/>
    <n v="15876"/>
    <x v="0"/>
  </r>
  <r>
    <x v="87"/>
    <n v="2900"/>
    <x v="0"/>
  </r>
  <r>
    <x v="88"/>
    <n v="4692.0200000000004"/>
    <x v="0"/>
  </r>
  <r>
    <x v="89"/>
    <n v="2560.6"/>
    <x v="0"/>
  </r>
  <r>
    <x v="90"/>
    <n v="2023"/>
    <x v="0"/>
  </r>
  <r>
    <x v="91"/>
    <n v="11904"/>
    <x v="0"/>
  </r>
  <r>
    <x v="92"/>
    <n v="15538"/>
    <x v="0"/>
  </r>
  <r>
    <x v="93"/>
    <n v="14016"/>
    <x v="0"/>
  </r>
  <r>
    <x v="94"/>
    <n v="3416.95"/>
    <x v="0"/>
  </r>
  <r>
    <x v="95"/>
    <n v="7677.97"/>
    <x v="0"/>
  </r>
  <r>
    <x v="96"/>
    <n v="21288.14"/>
    <x v="0"/>
  </r>
  <r>
    <x v="97"/>
    <n v="67898.33"/>
    <x v="0"/>
  </r>
  <r>
    <x v="98"/>
    <n v="277111.2"/>
    <x v="0"/>
  </r>
  <r>
    <x v="99"/>
    <n v="57827"/>
    <x v="0"/>
  </r>
  <r>
    <x v="100"/>
    <n v="25530"/>
    <x v="0"/>
  </r>
  <r>
    <x v="101"/>
    <n v="16543.099999999999"/>
    <x v="0"/>
  </r>
  <r>
    <x v="102"/>
    <n v="102241.93"/>
    <x v="0"/>
  </r>
  <r>
    <x v="103"/>
    <n v="1450"/>
    <x v="0"/>
  </r>
  <r>
    <x v="104"/>
    <n v="4013.43"/>
    <x v="0"/>
  </r>
  <r>
    <x v="105"/>
    <n v="50541.34"/>
    <x v="0"/>
  </r>
  <r>
    <x v="106"/>
    <n v="83430"/>
    <x v="0"/>
  </r>
  <r>
    <x v="107"/>
    <n v="533.04999999999995"/>
    <x v="0"/>
  </r>
  <r>
    <x v="108"/>
    <n v="51304"/>
    <x v="0"/>
  </r>
  <r>
    <x v="109"/>
    <n v="9100"/>
    <x v="0"/>
  </r>
  <r>
    <x v="110"/>
    <n v="25200"/>
    <x v="0"/>
  </r>
  <r>
    <x v="111"/>
    <n v="620"/>
    <x v="0"/>
  </r>
  <r>
    <x v="112"/>
    <n v="74971.179999999993"/>
    <x v="0"/>
  </r>
  <r>
    <x v="113"/>
    <n v="4449.1499999999996"/>
    <x v="0"/>
  </r>
  <r>
    <x v="114"/>
    <n v="195485.59"/>
    <x v="0"/>
  </r>
  <r>
    <x v="115"/>
    <n v="5932.2"/>
    <x v="0"/>
  </r>
  <r>
    <x v="116"/>
    <n v="24000"/>
    <x v="0"/>
  </r>
  <r>
    <x v="117"/>
    <n v="3411.86"/>
    <x v="0"/>
  </r>
  <r>
    <x v="118"/>
    <n v="7003.5"/>
    <x v="0"/>
  </r>
  <r>
    <x v="119"/>
    <n v="15254.24"/>
    <x v="0"/>
  </r>
  <r>
    <x v="120"/>
    <n v="10974.53"/>
    <x v="0"/>
  </r>
  <r>
    <x v="121"/>
    <n v="686.44"/>
    <x v="0"/>
  </r>
  <r>
    <x v="122"/>
    <n v="5377.55"/>
    <x v="0"/>
  </r>
  <r>
    <x v="123"/>
    <n v="6101.69"/>
    <x v="0"/>
  </r>
  <r>
    <x v="124"/>
    <n v="8610.17"/>
    <x v="0"/>
  </r>
  <r>
    <x v="125"/>
    <n v="33.9"/>
    <x v="0"/>
  </r>
  <r>
    <x v="126"/>
    <n v="1288.1300000000001"/>
    <x v="0"/>
  </r>
  <r>
    <x v="127"/>
    <n v="40500"/>
    <x v="0"/>
  </r>
  <r>
    <x v="128"/>
    <n v="76.27"/>
    <x v="0"/>
  </r>
  <r>
    <x v="129"/>
    <n v="93.22"/>
    <x v="0"/>
  </r>
  <r>
    <x v="130"/>
    <n v="122.04"/>
    <x v="0"/>
  </r>
  <r>
    <x v="131"/>
    <n v="1416"/>
    <x v="0"/>
  </r>
  <r>
    <x v="132"/>
    <n v="15340"/>
    <x v="0"/>
  </r>
  <r>
    <x v="133"/>
    <n v="32568"/>
    <x v="0"/>
  </r>
  <r>
    <x v="134"/>
    <n v="11042.19"/>
    <x v="0"/>
  </r>
  <r>
    <x v="135"/>
    <n v="26779.66"/>
    <x v="0"/>
  </r>
  <r>
    <x v="136"/>
    <n v="13645"/>
    <x v="0"/>
  </r>
  <r>
    <x v="137"/>
    <n v="6532.2"/>
    <x v="0"/>
  </r>
  <r>
    <x v="138"/>
    <n v="1705"/>
    <x v="0"/>
  </r>
  <r>
    <x v="139"/>
    <n v="1850"/>
    <x v="0"/>
  </r>
  <r>
    <x v="140"/>
    <n v="97130.51"/>
    <x v="0"/>
  </r>
  <r>
    <x v="141"/>
    <n v="12975.3"/>
    <x v="0"/>
  </r>
  <r>
    <x v="142"/>
    <n v="310"/>
    <x v="0"/>
  </r>
  <r>
    <x v="143"/>
    <n v="7203.38"/>
    <x v="0"/>
  </r>
  <r>
    <x v="144"/>
    <n v="1898.3"/>
    <x v="0"/>
  </r>
  <r>
    <x v="145"/>
    <n v="10190.1"/>
    <x v="0"/>
  </r>
  <r>
    <x v="146"/>
    <n v="33700.800000000003"/>
    <x v="0"/>
  </r>
  <r>
    <x v="147"/>
    <n v="1220"/>
    <x v="0"/>
  </r>
  <r>
    <x v="148"/>
    <n v="141.02000000000001"/>
    <x v="0"/>
  </r>
  <r>
    <x v="149"/>
    <n v="22256"/>
    <x v="0"/>
  </r>
  <r>
    <x v="150"/>
    <n v="46236"/>
    <x v="0"/>
  </r>
  <r>
    <x v="151"/>
    <n v="6486.48"/>
    <x v="0"/>
  </r>
  <r>
    <x v="152"/>
    <n v="781.55"/>
    <x v="0"/>
  </r>
  <r>
    <x v="153"/>
    <n v="8404.2000000000007"/>
    <x v="0"/>
  </r>
  <r>
    <x v="154"/>
    <n v="158492.88"/>
    <x v="0"/>
  </r>
  <r>
    <x v="155"/>
    <n v="381921.39"/>
    <x v="0"/>
  </r>
  <r>
    <x v="156"/>
    <n v="1935.19"/>
    <x v="0"/>
  </r>
  <r>
    <x v="157"/>
    <n v="1881.22"/>
    <x v="0"/>
  </r>
  <r>
    <x v="158"/>
    <n v="21424.22"/>
    <x v="0"/>
  </r>
  <r>
    <x v="159"/>
    <n v="7414"/>
    <x v="0"/>
  </r>
  <r>
    <x v="160"/>
    <n v="2609.71"/>
    <x v="0"/>
  </r>
  <r>
    <x v="161"/>
    <n v="108534.91"/>
    <x v="0"/>
  </r>
  <r>
    <x v="162"/>
    <n v="4463.3900000000003"/>
    <x v="0"/>
  </r>
  <r>
    <x v="163"/>
    <n v="7500"/>
    <x v="0"/>
  </r>
  <r>
    <x v="164"/>
    <n v="1946.14"/>
    <x v="0"/>
  </r>
  <r>
    <x v="165"/>
    <n v="115.02"/>
    <x v="0"/>
  </r>
  <r>
    <x v="166"/>
    <n v="139.15"/>
    <x v="0"/>
  </r>
  <r>
    <x v="167"/>
    <n v="27968.26"/>
    <x v="0"/>
  </r>
  <r>
    <x v="168"/>
    <n v="2796.61"/>
    <x v="0"/>
  </r>
  <r>
    <x v="169"/>
    <n v="7042.37"/>
    <x v="0"/>
  </r>
  <r>
    <x v="170"/>
    <n v="22294.240000000002"/>
    <x v="0"/>
  </r>
  <r>
    <x v="171"/>
    <n v="3972.03"/>
    <x v="0"/>
  </r>
  <r>
    <x v="172"/>
    <n v="304.5"/>
    <x v="0"/>
  </r>
  <r>
    <x v="173"/>
    <n v="886"/>
    <x v="0"/>
  </r>
  <r>
    <x v="174"/>
    <n v="415.53"/>
    <x v="0"/>
  </r>
  <r>
    <x v="175"/>
    <n v="676.69"/>
    <x v="0"/>
  </r>
  <r>
    <x v="176"/>
    <n v="298.31"/>
    <x v="0"/>
  </r>
  <r>
    <x v="177"/>
    <n v="652.54"/>
    <x v="0"/>
  </r>
  <r>
    <x v="178"/>
    <n v="936.44"/>
    <x v="0"/>
  </r>
  <r>
    <x v="179"/>
    <n v="355.93"/>
    <x v="0"/>
  </r>
  <r>
    <x v="180"/>
    <n v="86.44"/>
    <x v="0"/>
  </r>
  <r>
    <x v="181"/>
    <n v="86.57"/>
    <x v="0"/>
  </r>
  <r>
    <x v="182"/>
    <n v="300"/>
    <x v="0"/>
  </r>
  <r>
    <x v="183"/>
    <n v="4130"/>
    <x v="0"/>
  </r>
  <r>
    <x v="184"/>
    <n v="310.18"/>
    <x v="0"/>
  </r>
  <r>
    <x v="185"/>
    <n v="1162.71"/>
    <x v="0"/>
  </r>
  <r>
    <x v="186"/>
    <n v="9761.48"/>
    <x v="0"/>
  </r>
  <r>
    <x v="187"/>
    <n v="203"/>
    <x v="0"/>
  </r>
  <r>
    <x v="188"/>
    <n v="237.29"/>
    <x v="0"/>
  </r>
  <r>
    <x v="189"/>
    <n v="11604.36"/>
    <x v="0"/>
  </r>
  <r>
    <x v="190"/>
    <n v="10095.36"/>
    <x v="0"/>
  </r>
  <r>
    <x v="191"/>
    <n v="8.5399999999999991"/>
    <x v="0"/>
  </r>
  <r>
    <x v="192"/>
    <n v="3810.22"/>
    <x v="0"/>
  </r>
  <r>
    <x v="193"/>
    <n v="151748"/>
    <x v="0"/>
  </r>
  <r>
    <x v="194"/>
    <n v="13710"/>
    <x v="0"/>
  </r>
  <r>
    <x v="195"/>
    <n v="4915.25"/>
    <x v="0"/>
  </r>
  <r>
    <x v="196"/>
    <n v="9600"/>
    <x v="0"/>
  </r>
  <r>
    <x v="197"/>
    <n v="749.16"/>
    <x v="0"/>
  </r>
  <r>
    <x v="198"/>
    <n v="3572.88"/>
    <x v="0"/>
  </r>
  <r>
    <x v="199"/>
    <n v="1822.03"/>
    <x v="0"/>
  </r>
  <r>
    <x v="200"/>
    <n v="1541.01"/>
    <x v="0"/>
  </r>
  <r>
    <x v="201"/>
    <n v="508.47"/>
    <x v="0"/>
  </r>
  <r>
    <x v="202"/>
    <n v="525.78"/>
    <x v="0"/>
  </r>
  <r>
    <x v="203"/>
    <n v="114.18"/>
    <x v="0"/>
  </r>
  <r>
    <x v="204"/>
    <n v="5776.56"/>
    <x v="0"/>
  </r>
  <r>
    <x v="205"/>
    <n v="11875"/>
    <x v="0"/>
  </r>
  <r>
    <x v="206"/>
    <n v="6446.1"/>
    <x v="0"/>
  </r>
  <r>
    <x v="207"/>
    <n v="3559.32"/>
    <x v="0"/>
  </r>
  <r>
    <x v="208"/>
    <n v="7891.4"/>
    <x v="0"/>
  </r>
  <r>
    <x v="209"/>
    <n v="309.66000000000003"/>
    <x v="0"/>
  </r>
  <r>
    <x v="210"/>
    <n v="162.71"/>
    <x v="0"/>
  </r>
  <r>
    <x v="211"/>
    <n v="2250"/>
    <x v="0"/>
  </r>
  <r>
    <x v="212"/>
    <n v="2881.36"/>
    <x v="0"/>
  </r>
  <r>
    <x v="213"/>
    <n v="1105.26"/>
    <x v="0"/>
  </r>
  <r>
    <x v="214"/>
    <n v="10280"/>
    <x v="0"/>
  </r>
  <r>
    <x v="215"/>
    <n v="2001.9"/>
    <x v="0"/>
  </r>
  <r>
    <x v="216"/>
    <n v="55608.1"/>
    <x v="0"/>
  </r>
  <r>
    <x v="217"/>
    <n v="66640.679999999993"/>
    <x v="0"/>
  </r>
  <r>
    <x v="218"/>
    <n v="6700.77"/>
    <x v="0"/>
  </r>
  <r>
    <x v="219"/>
    <n v="1652.54"/>
    <x v="0"/>
  </r>
  <r>
    <x v="220"/>
    <n v="7721.03"/>
    <x v="0"/>
  </r>
  <r>
    <x v="221"/>
    <n v="6309.97"/>
    <x v="0"/>
  </r>
  <r>
    <x v="222"/>
    <n v="3274.46"/>
    <x v="0"/>
  </r>
  <r>
    <x v="223"/>
    <n v="1698.81"/>
    <x v="0"/>
  </r>
  <r>
    <x v="224"/>
    <n v="6779.66"/>
    <x v="0"/>
  </r>
  <r>
    <x v="225"/>
    <n v="4704"/>
    <x v="0"/>
  </r>
  <r>
    <x v="226"/>
    <n v="1690.68"/>
    <x v="0"/>
  </r>
  <r>
    <x v="227"/>
    <n v="2360"/>
    <x v="0"/>
  </r>
  <r>
    <x v="228"/>
    <n v="198240"/>
    <x v="0"/>
  </r>
  <r>
    <x v="229"/>
    <n v="11400"/>
    <x v="0"/>
  </r>
  <r>
    <x v="230"/>
    <n v="18429"/>
    <x v="0"/>
  </r>
  <r>
    <x v="231"/>
    <n v="271.57"/>
    <x v="0"/>
  </r>
  <r>
    <x v="232"/>
    <n v="418.93"/>
    <x v="0"/>
  </r>
  <r>
    <x v="233"/>
    <n v="1898.31"/>
    <x v="0"/>
  </r>
  <r>
    <x v="234"/>
    <n v="22627.119999999999"/>
    <x v="0"/>
  </r>
  <r>
    <x v="235"/>
    <n v="65101.7"/>
    <x v="0"/>
  </r>
  <r>
    <x v="236"/>
    <n v="370550.78"/>
    <x v="0"/>
  </r>
  <r>
    <x v="237"/>
    <n v="1037.29"/>
    <x v="0"/>
  </r>
  <r>
    <x v="238"/>
    <n v="44237.279999999999"/>
    <x v="0"/>
  </r>
  <r>
    <x v="239"/>
    <n v="114279.66"/>
    <x v="0"/>
  </r>
  <r>
    <x v="240"/>
    <n v="131400"/>
    <x v="0"/>
  </r>
  <r>
    <x v="241"/>
    <n v="165"/>
    <x v="0"/>
  </r>
  <r>
    <x v="242"/>
    <n v="55"/>
    <x v="0"/>
  </r>
  <r>
    <x v="243"/>
    <n v="1680"/>
    <x v="0"/>
  </r>
  <r>
    <x v="244"/>
    <n v="9551.36"/>
    <x v="0"/>
  </r>
  <r>
    <x v="245"/>
    <n v="5033.8900000000003"/>
    <x v="0"/>
  </r>
  <r>
    <x v="246"/>
    <n v="1328.81"/>
    <x v="0"/>
  </r>
  <r>
    <x v="247"/>
    <n v="165"/>
    <x v="0"/>
  </r>
  <r>
    <x v="248"/>
    <n v="1058.4000000000001"/>
    <x v="0"/>
  </r>
  <r>
    <x v="249"/>
    <n v="20160"/>
    <x v="0"/>
  </r>
  <r>
    <x v="250"/>
    <n v="3708.08"/>
    <x v="0"/>
  </r>
  <r>
    <x v="251"/>
    <n v="3050.85"/>
    <x v="0"/>
  </r>
  <r>
    <x v="252"/>
    <n v="76266.100000000006"/>
    <x v="0"/>
  </r>
  <r>
    <x v="253"/>
    <n v="11882.19"/>
    <x v="0"/>
  </r>
  <r>
    <x v="254"/>
    <n v="1140"/>
    <x v="0"/>
  </r>
  <r>
    <x v="255"/>
    <n v="1140.04"/>
    <x v="0"/>
  </r>
  <r>
    <x v="256"/>
    <n v="4281.6899999999996"/>
    <x v="0"/>
  </r>
  <r>
    <x v="257"/>
    <n v="173248.14"/>
    <x v="0"/>
  </r>
  <r>
    <x v="258"/>
    <n v="71344.7"/>
    <x v="0"/>
  </r>
  <r>
    <x v="259"/>
    <n v="7209.87"/>
    <x v="0"/>
  </r>
  <r>
    <x v="260"/>
    <n v="13463.14"/>
    <x v="0"/>
  </r>
  <r>
    <x v="261"/>
    <n v="15890.57"/>
    <x v="0"/>
  </r>
  <r>
    <x v="262"/>
    <n v="19745.93"/>
    <x v="0"/>
  </r>
  <r>
    <x v="263"/>
    <n v="20653.22"/>
    <x v="0"/>
  </r>
  <r>
    <x v="264"/>
    <n v="51356.44"/>
    <x v="0"/>
  </r>
  <r>
    <x v="265"/>
    <n v="94114.57"/>
    <x v="0"/>
  </r>
  <r>
    <x v="266"/>
    <n v="8972.89"/>
    <x v="0"/>
  </r>
  <r>
    <x v="267"/>
    <n v="71169.929999999993"/>
    <x v="0"/>
  </r>
  <r>
    <x v="268"/>
    <n v="2789.28"/>
    <x v="0"/>
  </r>
  <r>
    <x v="269"/>
    <n v="126781.18"/>
    <x v="0"/>
  </r>
  <r>
    <x v="270"/>
    <n v="3932.2"/>
    <x v="0"/>
  </r>
  <r>
    <x v="271"/>
    <n v="3040"/>
    <x v="0"/>
  </r>
  <r>
    <x v="272"/>
    <n v="59.32"/>
    <x v="0"/>
  </r>
  <r>
    <x v="273"/>
    <n v="3196.8"/>
    <x v="0"/>
  </r>
  <r>
    <x v="274"/>
    <n v="91568"/>
    <x v="0"/>
  </r>
  <r>
    <x v="275"/>
    <n v="73.22"/>
    <x v="0"/>
  </r>
  <r>
    <x v="276"/>
    <n v="1067.8"/>
    <x v="0"/>
  </r>
  <r>
    <x v="277"/>
    <n v="2679.75"/>
    <x v="0"/>
  </r>
  <r>
    <x v="278"/>
    <n v="1941.44"/>
    <x v="0"/>
  </r>
  <r>
    <x v="279"/>
    <n v="958.61"/>
    <x v="0"/>
  </r>
  <r>
    <x v="280"/>
    <n v="33448.22"/>
    <x v="0"/>
  </r>
  <r>
    <x v="281"/>
    <n v="12878.52"/>
    <x v="0"/>
  </r>
  <r>
    <x v="282"/>
    <n v="322140"/>
    <x v="0"/>
  </r>
  <r>
    <x v="283"/>
    <n v="9100.32"/>
    <x v="0"/>
  </r>
  <r>
    <x v="284"/>
    <n v="2028.24"/>
    <x v="0"/>
  </r>
  <r>
    <x v="285"/>
    <n v="3068.2"/>
    <x v="0"/>
  </r>
  <r>
    <x v="286"/>
    <n v="340"/>
    <x v="0"/>
  </r>
  <r>
    <x v="287"/>
    <n v="158.4"/>
    <x v="0"/>
  </r>
  <r>
    <x v="288"/>
    <n v="334"/>
    <x v="0"/>
  </r>
  <r>
    <x v="289"/>
    <n v="632"/>
    <x v="0"/>
  </r>
  <r>
    <x v="290"/>
    <n v="11559"/>
    <x v="0"/>
  </r>
  <r>
    <x v="291"/>
    <n v="1347.66"/>
    <x v="0"/>
  </r>
  <r>
    <x v="292"/>
    <n v="7552"/>
    <x v="0"/>
  </r>
  <r>
    <x v="293"/>
    <n v="5.25"/>
    <x v="0"/>
  </r>
  <r>
    <x v="294"/>
    <n v="360"/>
    <x v="0"/>
  </r>
  <r>
    <x v="295"/>
    <n v="4152.54"/>
    <x v="0"/>
  </r>
  <r>
    <x v="296"/>
    <n v="1016.95"/>
    <x v="0"/>
  </r>
  <r>
    <x v="297"/>
    <n v="633.88"/>
    <x v="0"/>
  </r>
  <r>
    <x v="298"/>
    <n v="1828.5"/>
    <x v="0"/>
  </r>
  <r>
    <x v="299"/>
    <n v="449.8"/>
    <x v="0"/>
  </r>
  <r>
    <x v="300"/>
    <n v="435.79"/>
    <x v="0"/>
  </r>
  <r>
    <x v="301"/>
    <n v="12.18"/>
    <x v="0"/>
  </r>
  <r>
    <x v="302"/>
    <n v="15084.75"/>
    <x v="0"/>
  </r>
  <r>
    <x v="303"/>
    <n v="4454.62"/>
    <x v="0"/>
  </r>
  <r>
    <x v="304"/>
    <n v="272.41000000000003"/>
    <x v="0"/>
  </r>
  <r>
    <x v="305"/>
    <n v="423.73"/>
    <x v="0"/>
  </r>
  <r>
    <x v="306"/>
    <n v="3813.56"/>
    <x v="0"/>
  </r>
  <r>
    <x v="307"/>
    <n v="3725.8"/>
    <x v="0"/>
  </r>
  <r>
    <x v="0"/>
    <n v="9458.98"/>
    <x v="1"/>
  </r>
  <r>
    <x v="1"/>
    <n v="388135.6"/>
    <x v="1"/>
  </r>
  <r>
    <x v="2"/>
    <n v="41152.54"/>
    <x v="1"/>
  </r>
  <r>
    <x v="3"/>
    <n v="4000"/>
    <x v="1"/>
  </r>
  <r>
    <x v="4"/>
    <n v="1037.28"/>
    <x v="1"/>
  </r>
  <r>
    <x v="5"/>
    <n v="6780"/>
    <x v="1"/>
  </r>
  <r>
    <x v="6"/>
    <n v="4598.51"/>
    <x v="1"/>
  </r>
  <r>
    <x v="7"/>
    <n v="324"/>
    <x v="1"/>
  </r>
  <r>
    <x v="8"/>
    <n v="4546.71"/>
    <x v="1"/>
  </r>
  <r>
    <x v="9"/>
    <n v="1501.08"/>
    <x v="1"/>
  </r>
  <r>
    <x v="10"/>
    <n v="11864.41"/>
    <x v="1"/>
  </r>
  <r>
    <x v="11"/>
    <n v="79.459999999999994"/>
    <x v="1"/>
  </r>
  <r>
    <x v="12"/>
    <n v="720.34"/>
    <x v="1"/>
  </r>
  <r>
    <x v="13"/>
    <n v="1355.93"/>
    <x v="1"/>
  </r>
  <r>
    <x v="14"/>
    <n v="270.8"/>
    <x v="1"/>
  </r>
  <r>
    <x v="15"/>
    <n v="86.78"/>
    <x v="1"/>
  </r>
  <r>
    <x v="16"/>
    <n v="390.51"/>
    <x v="1"/>
  </r>
  <r>
    <x v="17"/>
    <n v="195.67"/>
    <x v="1"/>
  </r>
  <r>
    <x v="18"/>
    <n v="173.56"/>
    <x v="1"/>
  </r>
  <r>
    <x v="19"/>
    <n v="40685.4"/>
    <x v="1"/>
  </r>
  <r>
    <x v="20"/>
    <n v="7288.13"/>
    <x v="1"/>
  </r>
  <r>
    <x v="21"/>
    <n v="42480"/>
    <x v="1"/>
  </r>
  <r>
    <x v="22"/>
    <n v="77406.77"/>
    <x v="1"/>
  </r>
  <r>
    <x v="23"/>
    <n v="468402.85"/>
    <x v="1"/>
  </r>
  <r>
    <x v="24"/>
    <n v="1706710.9"/>
    <x v="1"/>
  </r>
  <r>
    <x v="25"/>
    <n v="580920.65"/>
    <x v="1"/>
  </r>
  <r>
    <x v="26"/>
    <n v="260124.2"/>
    <x v="1"/>
  </r>
  <r>
    <x v="27"/>
    <n v="494909.76"/>
    <x v="1"/>
  </r>
  <r>
    <x v="28"/>
    <n v="188546.4"/>
    <x v="1"/>
  </r>
  <r>
    <x v="29"/>
    <n v="512999.57"/>
    <x v="1"/>
  </r>
  <r>
    <x v="30"/>
    <n v="238618.14"/>
    <x v="1"/>
  </r>
  <r>
    <x v="31"/>
    <n v="220204.25"/>
    <x v="1"/>
  </r>
  <r>
    <x v="32"/>
    <n v="444.92"/>
    <x v="1"/>
  </r>
  <r>
    <x v="33"/>
    <n v="105569.88"/>
    <x v="1"/>
  </r>
  <r>
    <x v="34"/>
    <n v="256405.74"/>
    <x v="1"/>
  </r>
  <r>
    <x v="35"/>
    <n v="134908.22"/>
    <x v="1"/>
  </r>
  <r>
    <x v="36"/>
    <n v="524882.88"/>
    <x v="1"/>
  </r>
  <r>
    <x v="37"/>
    <n v="83813.039999999994"/>
    <x v="1"/>
  </r>
  <r>
    <x v="38"/>
    <n v="120010.72"/>
    <x v="1"/>
  </r>
  <r>
    <x v="39"/>
    <n v="8402.84"/>
    <x v="1"/>
  </r>
  <r>
    <x v="40"/>
    <n v="45833.33"/>
    <x v="1"/>
  </r>
  <r>
    <x v="41"/>
    <n v="255013.95"/>
    <x v="1"/>
  </r>
  <r>
    <x v="42"/>
    <n v="92460"/>
    <x v="1"/>
  </r>
  <r>
    <x v="43"/>
    <n v="271436.05"/>
    <x v="1"/>
  </r>
  <r>
    <x v="308"/>
    <n v="358405.6"/>
    <x v="1"/>
  </r>
  <r>
    <x v="44"/>
    <n v="24406.78"/>
    <x v="1"/>
  </r>
  <r>
    <x v="45"/>
    <n v="59254"/>
    <x v="1"/>
  </r>
  <r>
    <x v="46"/>
    <n v="82500"/>
    <x v="1"/>
  </r>
  <r>
    <x v="47"/>
    <n v="6483.05"/>
    <x v="1"/>
  </r>
  <r>
    <x v="48"/>
    <n v="9030.48"/>
    <x v="1"/>
  </r>
  <r>
    <x v="49"/>
    <n v="153400"/>
    <x v="1"/>
  </r>
  <r>
    <x v="50"/>
    <n v="12213.56"/>
    <x v="1"/>
  </r>
  <r>
    <x v="51"/>
    <n v="4983.05"/>
    <x v="1"/>
  </r>
  <r>
    <x v="52"/>
    <n v="9355.93"/>
    <x v="1"/>
  </r>
  <r>
    <x v="53"/>
    <n v="6833.9"/>
    <x v="1"/>
  </r>
  <r>
    <x v="54"/>
    <n v="240.85"/>
    <x v="1"/>
  </r>
  <r>
    <x v="55"/>
    <n v="1588.98"/>
    <x v="1"/>
  </r>
  <r>
    <x v="56"/>
    <n v="19067.8"/>
    <x v="1"/>
  </r>
  <r>
    <x v="57"/>
    <n v="2542.4"/>
    <x v="1"/>
  </r>
  <r>
    <x v="58"/>
    <n v="25203.49"/>
    <x v="1"/>
  </r>
  <r>
    <x v="59"/>
    <n v="40590"/>
    <x v="1"/>
  </r>
  <r>
    <x v="60"/>
    <n v="1866.54"/>
    <x v="1"/>
  </r>
  <r>
    <x v="61"/>
    <n v="4761.8999999999996"/>
    <x v="1"/>
  </r>
  <r>
    <x v="62"/>
    <n v="12049.5"/>
    <x v="1"/>
  </r>
  <r>
    <x v="63"/>
    <n v="1838.95"/>
    <x v="1"/>
  </r>
  <r>
    <x v="66"/>
    <n v="2335.46"/>
    <x v="1"/>
  </r>
  <r>
    <x v="67"/>
    <n v="2542.37"/>
    <x v="1"/>
  </r>
  <r>
    <x v="68"/>
    <n v="288"/>
    <x v="1"/>
  </r>
  <r>
    <x v="69"/>
    <n v="3505.5"/>
    <x v="1"/>
  </r>
  <r>
    <x v="70"/>
    <n v="7291.37"/>
    <x v="1"/>
  </r>
  <r>
    <x v="71"/>
    <n v="2944.2"/>
    <x v="1"/>
  </r>
  <r>
    <x v="72"/>
    <n v="1059.32"/>
    <x v="1"/>
  </r>
  <r>
    <x v="73"/>
    <n v="157796.60999999999"/>
    <x v="1"/>
  </r>
  <r>
    <x v="74"/>
    <n v="30161.02"/>
    <x v="1"/>
  </r>
  <r>
    <x v="75"/>
    <n v="72263.570000000007"/>
    <x v="1"/>
  </r>
  <r>
    <x v="76"/>
    <n v="17618"/>
    <x v="1"/>
  </r>
  <r>
    <x v="77"/>
    <n v="1995.93"/>
    <x v="1"/>
  </r>
  <r>
    <x v="78"/>
    <n v="16410.12"/>
    <x v="1"/>
  </r>
  <r>
    <x v="79"/>
    <n v="7459.28"/>
    <x v="1"/>
  </r>
  <r>
    <x v="80"/>
    <n v="92000"/>
    <x v="1"/>
  </r>
  <r>
    <x v="81"/>
    <n v="58271.95"/>
    <x v="1"/>
  </r>
  <r>
    <x v="82"/>
    <n v="11703.24"/>
    <x v="1"/>
  </r>
  <r>
    <x v="83"/>
    <n v="45861.88"/>
    <x v="1"/>
  </r>
  <r>
    <x v="84"/>
    <n v="18009"/>
    <x v="1"/>
  </r>
  <r>
    <x v="85"/>
    <n v="7326"/>
    <x v="1"/>
  </r>
  <r>
    <x v="86"/>
    <n v="15876"/>
    <x v="1"/>
  </r>
  <r>
    <x v="87"/>
    <n v="2900"/>
    <x v="1"/>
  </r>
  <r>
    <x v="88"/>
    <n v="4692.0200000000004"/>
    <x v="1"/>
  </r>
  <r>
    <x v="89"/>
    <n v="2560.6"/>
    <x v="1"/>
  </r>
  <r>
    <x v="90"/>
    <n v="2023"/>
    <x v="1"/>
  </r>
  <r>
    <x v="91"/>
    <n v="11904"/>
    <x v="1"/>
  </r>
  <r>
    <x v="92"/>
    <n v="15538"/>
    <x v="1"/>
  </r>
  <r>
    <x v="93"/>
    <n v="14016"/>
    <x v="1"/>
  </r>
  <r>
    <x v="94"/>
    <n v="3416.95"/>
    <x v="1"/>
  </r>
  <r>
    <x v="95"/>
    <n v="7677.97"/>
    <x v="1"/>
  </r>
  <r>
    <x v="96"/>
    <n v="21288.14"/>
    <x v="1"/>
  </r>
  <r>
    <x v="97"/>
    <n v="67898.33"/>
    <x v="1"/>
  </r>
  <r>
    <x v="98"/>
    <n v="277111.2"/>
    <x v="1"/>
  </r>
  <r>
    <x v="99"/>
    <n v="57827"/>
    <x v="1"/>
  </r>
  <r>
    <x v="100"/>
    <n v="25530"/>
    <x v="1"/>
  </r>
  <r>
    <x v="102"/>
    <n v="102241.93"/>
    <x v="1"/>
  </r>
  <r>
    <x v="103"/>
    <n v="1450"/>
    <x v="1"/>
  </r>
  <r>
    <x v="104"/>
    <n v="4013.43"/>
    <x v="1"/>
  </r>
  <r>
    <x v="105"/>
    <n v="50541.34"/>
    <x v="1"/>
  </r>
  <r>
    <x v="106"/>
    <n v="83430"/>
    <x v="1"/>
  </r>
  <r>
    <x v="107"/>
    <n v="533.04999999999995"/>
    <x v="1"/>
  </r>
  <r>
    <x v="108"/>
    <n v="51304"/>
    <x v="1"/>
  </r>
  <r>
    <x v="109"/>
    <n v="9100"/>
    <x v="1"/>
  </r>
  <r>
    <x v="110"/>
    <n v="25200"/>
    <x v="1"/>
  </r>
  <r>
    <x v="111"/>
    <n v="620"/>
    <x v="1"/>
  </r>
  <r>
    <x v="112"/>
    <n v="74971.179999999993"/>
    <x v="1"/>
  </r>
  <r>
    <x v="113"/>
    <n v="4449.1499999999996"/>
    <x v="1"/>
  </r>
  <r>
    <x v="114"/>
    <n v="195485.59"/>
    <x v="1"/>
  </r>
  <r>
    <x v="115"/>
    <n v="5932.2"/>
    <x v="1"/>
  </r>
  <r>
    <x v="116"/>
    <n v="24000"/>
    <x v="1"/>
  </r>
  <r>
    <x v="117"/>
    <n v="3411.86"/>
    <x v="1"/>
  </r>
  <r>
    <x v="118"/>
    <n v="7003.5"/>
    <x v="1"/>
  </r>
  <r>
    <x v="119"/>
    <n v="15254.24"/>
    <x v="1"/>
  </r>
  <r>
    <x v="120"/>
    <n v="10974.53"/>
    <x v="1"/>
  </r>
  <r>
    <x v="121"/>
    <n v="686.44"/>
    <x v="1"/>
  </r>
  <r>
    <x v="122"/>
    <n v="5377.55"/>
    <x v="1"/>
  </r>
  <r>
    <x v="123"/>
    <n v="6101.69"/>
    <x v="1"/>
  </r>
  <r>
    <x v="124"/>
    <n v="8610.17"/>
    <x v="1"/>
  </r>
  <r>
    <x v="125"/>
    <n v="33.9"/>
    <x v="1"/>
  </r>
  <r>
    <x v="126"/>
    <n v="1288.1300000000001"/>
    <x v="1"/>
  </r>
  <r>
    <x v="127"/>
    <n v="40500"/>
    <x v="1"/>
  </r>
  <r>
    <x v="128"/>
    <n v="76.27"/>
    <x v="1"/>
  </r>
  <r>
    <x v="129"/>
    <n v="93.22"/>
    <x v="1"/>
  </r>
  <r>
    <x v="130"/>
    <n v="122.04"/>
    <x v="1"/>
  </r>
  <r>
    <x v="131"/>
    <n v="1416"/>
    <x v="1"/>
  </r>
  <r>
    <x v="132"/>
    <n v="15340"/>
    <x v="1"/>
  </r>
  <r>
    <x v="133"/>
    <n v="32568"/>
    <x v="1"/>
  </r>
  <r>
    <x v="134"/>
    <n v="11042.19"/>
    <x v="1"/>
  </r>
  <r>
    <x v="135"/>
    <n v="26779.66"/>
    <x v="1"/>
  </r>
  <r>
    <x v="136"/>
    <n v="13645"/>
    <x v="1"/>
  </r>
  <r>
    <x v="137"/>
    <n v="6532.2"/>
    <x v="1"/>
  </r>
  <r>
    <x v="138"/>
    <n v="1705"/>
    <x v="1"/>
  </r>
  <r>
    <x v="139"/>
    <n v="1850"/>
    <x v="1"/>
  </r>
  <r>
    <x v="140"/>
    <n v="97130.51"/>
    <x v="1"/>
  </r>
  <r>
    <x v="141"/>
    <n v="12975.3"/>
    <x v="1"/>
  </r>
  <r>
    <x v="142"/>
    <n v="310"/>
    <x v="1"/>
  </r>
  <r>
    <x v="143"/>
    <n v="7203.38"/>
    <x v="1"/>
  </r>
  <r>
    <x v="144"/>
    <n v="1898.3"/>
    <x v="1"/>
  </r>
  <r>
    <x v="145"/>
    <n v="10190.1"/>
    <x v="1"/>
  </r>
  <r>
    <x v="146"/>
    <n v="33700.800000000003"/>
    <x v="1"/>
  </r>
  <r>
    <x v="147"/>
    <n v="1220"/>
    <x v="1"/>
  </r>
  <r>
    <x v="148"/>
    <n v="141.02000000000001"/>
    <x v="1"/>
  </r>
  <r>
    <x v="149"/>
    <n v="22256"/>
    <x v="1"/>
  </r>
  <r>
    <x v="150"/>
    <n v="46236"/>
    <x v="1"/>
  </r>
  <r>
    <x v="151"/>
    <n v="6486.48"/>
    <x v="1"/>
  </r>
  <r>
    <x v="152"/>
    <n v="781.55"/>
    <x v="1"/>
  </r>
  <r>
    <x v="153"/>
    <n v="8404.2000000000007"/>
    <x v="1"/>
  </r>
  <r>
    <x v="154"/>
    <n v="158492.88"/>
    <x v="1"/>
  </r>
  <r>
    <x v="155"/>
    <n v="381921.39"/>
    <x v="1"/>
  </r>
  <r>
    <x v="156"/>
    <n v="1935.19"/>
    <x v="1"/>
  </r>
  <r>
    <x v="157"/>
    <n v="1881.22"/>
    <x v="1"/>
  </r>
  <r>
    <x v="158"/>
    <n v="21424.22"/>
    <x v="1"/>
  </r>
  <r>
    <x v="159"/>
    <n v="7414"/>
    <x v="1"/>
  </r>
  <r>
    <x v="160"/>
    <n v="2609.71"/>
    <x v="1"/>
  </r>
  <r>
    <x v="161"/>
    <n v="108534.91"/>
    <x v="1"/>
  </r>
  <r>
    <x v="162"/>
    <n v="4463.3900000000003"/>
    <x v="1"/>
  </r>
  <r>
    <x v="163"/>
    <n v="7500"/>
    <x v="1"/>
  </r>
  <r>
    <x v="164"/>
    <n v="1946.14"/>
    <x v="1"/>
  </r>
  <r>
    <x v="165"/>
    <n v="115.02"/>
    <x v="1"/>
  </r>
  <r>
    <x v="166"/>
    <n v="139.15"/>
    <x v="1"/>
  </r>
  <r>
    <x v="167"/>
    <n v="27968.26"/>
    <x v="1"/>
  </r>
  <r>
    <x v="168"/>
    <n v="2796.61"/>
    <x v="1"/>
  </r>
  <r>
    <x v="169"/>
    <n v="7042.37"/>
    <x v="1"/>
  </r>
  <r>
    <x v="170"/>
    <n v="22294.240000000002"/>
    <x v="1"/>
  </r>
  <r>
    <x v="171"/>
    <n v="3972.03"/>
    <x v="1"/>
  </r>
  <r>
    <x v="172"/>
    <n v="304.5"/>
    <x v="1"/>
  </r>
  <r>
    <x v="173"/>
    <n v="886"/>
    <x v="1"/>
  </r>
  <r>
    <x v="174"/>
    <n v="415.53"/>
    <x v="1"/>
  </r>
  <r>
    <x v="175"/>
    <n v="676.69"/>
    <x v="1"/>
  </r>
  <r>
    <x v="176"/>
    <n v="298.31"/>
    <x v="1"/>
  </r>
  <r>
    <x v="177"/>
    <n v="652.54"/>
    <x v="1"/>
  </r>
  <r>
    <x v="178"/>
    <n v="936.44"/>
    <x v="1"/>
  </r>
  <r>
    <x v="179"/>
    <n v="355.93"/>
    <x v="1"/>
  </r>
  <r>
    <x v="180"/>
    <n v="86.44"/>
    <x v="1"/>
  </r>
  <r>
    <x v="181"/>
    <n v="86.57"/>
    <x v="1"/>
  </r>
  <r>
    <x v="182"/>
    <n v="300"/>
    <x v="1"/>
  </r>
  <r>
    <x v="183"/>
    <n v="4130"/>
    <x v="1"/>
  </r>
  <r>
    <x v="184"/>
    <n v="310.18"/>
    <x v="1"/>
  </r>
  <r>
    <x v="185"/>
    <n v="1162.71"/>
    <x v="1"/>
  </r>
  <r>
    <x v="186"/>
    <n v="9761.48"/>
    <x v="1"/>
  </r>
  <r>
    <x v="187"/>
    <n v="203"/>
    <x v="1"/>
  </r>
  <r>
    <x v="188"/>
    <n v="237.29"/>
    <x v="1"/>
  </r>
  <r>
    <x v="189"/>
    <n v="11604.36"/>
    <x v="1"/>
  </r>
  <r>
    <x v="190"/>
    <n v="10095.36"/>
    <x v="1"/>
  </r>
  <r>
    <x v="191"/>
    <n v="8.5399999999999991"/>
    <x v="1"/>
  </r>
  <r>
    <x v="192"/>
    <n v="3810.22"/>
    <x v="1"/>
  </r>
  <r>
    <x v="193"/>
    <n v="151748"/>
    <x v="1"/>
  </r>
  <r>
    <x v="194"/>
    <n v="13710"/>
    <x v="1"/>
  </r>
  <r>
    <x v="195"/>
    <n v="4915.25"/>
    <x v="1"/>
  </r>
  <r>
    <x v="196"/>
    <n v="9600"/>
    <x v="1"/>
  </r>
  <r>
    <x v="197"/>
    <n v="749.16"/>
    <x v="1"/>
  </r>
  <r>
    <x v="198"/>
    <n v="3572.88"/>
    <x v="1"/>
  </r>
  <r>
    <x v="199"/>
    <n v="1822.03"/>
    <x v="1"/>
  </r>
  <r>
    <x v="200"/>
    <n v="1541.01"/>
    <x v="1"/>
  </r>
  <r>
    <x v="201"/>
    <n v="508.47"/>
    <x v="1"/>
  </r>
  <r>
    <x v="202"/>
    <n v="525.78"/>
    <x v="1"/>
  </r>
  <r>
    <x v="203"/>
    <n v="114.18"/>
    <x v="1"/>
  </r>
  <r>
    <x v="204"/>
    <n v="5776.56"/>
    <x v="1"/>
  </r>
  <r>
    <x v="205"/>
    <n v="11875"/>
    <x v="1"/>
  </r>
  <r>
    <x v="206"/>
    <n v="6446.1"/>
    <x v="1"/>
  </r>
  <r>
    <x v="207"/>
    <n v="3559.32"/>
    <x v="1"/>
  </r>
  <r>
    <x v="208"/>
    <n v="7891.4"/>
    <x v="1"/>
  </r>
  <r>
    <x v="209"/>
    <n v="309.66000000000003"/>
    <x v="1"/>
  </r>
  <r>
    <x v="210"/>
    <n v="162.71"/>
    <x v="1"/>
  </r>
  <r>
    <x v="211"/>
    <n v="2250"/>
    <x v="1"/>
  </r>
  <r>
    <x v="212"/>
    <n v="2881.36"/>
    <x v="1"/>
  </r>
  <r>
    <x v="213"/>
    <n v="1105.26"/>
    <x v="1"/>
  </r>
  <r>
    <x v="214"/>
    <n v="10280"/>
    <x v="1"/>
  </r>
  <r>
    <x v="215"/>
    <n v="2001.9"/>
    <x v="1"/>
  </r>
  <r>
    <x v="216"/>
    <n v="55608.1"/>
    <x v="1"/>
  </r>
  <r>
    <x v="217"/>
    <n v="66640.679999999993"/>
    <x v="1"/>
  </r>
  <r>
    <x v="218"/>
    <n v="6700.77"/>
    <x v="1"/>
  </r>
  <r>
    <x v="219"/>
    <n v="1652.54"/>
    <x v="1"/>
  </r>
  <r>
    <x v="220"/>
    <n v="7721.03"/>
    <x v="1"/>
  </r>
  <r>
    <x v="221"/>
    <n v="6309.97"/>
    <x v="1"/>
  </r>
  <r>
    <x v="222"/>
    <n v="3274.46"/>
    <x v="1"/>
  </r>
  <r>
    <x v="223"/>
    <n v="1698.81"/>
    <x v="1"/>
  </r>
  <r>
    <x v="224"/>
    <n v="6779.66"/>
    <x v="1"/>
  </r>
  <r>
    <x v="225"/>
    <n v="4704"/>
    <x v="1"/>
  </r>
  <r>
    <x v="226"/>
    <n v="1690.68"/>
    <x v="1"/>
  </r>
  <r>
    <x v="227"/>
    <n v="2360"/>
    <x v="1"/>
  </r>
  <r>
    <x v="228"/>
    <n v="198240"/>
    <x v="1"/>
  </r>
  <r>
    <x v="229"/>
    <n v="11400"/>
    <x v="1"/>
  </r>
  <r>
    <x v="230"/>
    <n v="18429"/>
    <x v="1"/>
  </r>
  <r>
    <x v="231"/>
    <n v="271.57"/>
    <x v="1"/>
  </r>
  <r>
    <x v="232"/>
    <n v="418.93"/>
    <x v="1"/>
  </r>
  <r>
    <x v="233"/>
    <n v="1898.31"/>
    <x v="1"/>
  </r>
  <r>
    <x v="234"/>
    <n v="22627.119999999999"/>
    <x v="1"/>
  </r>
  <r>
    <x v="235"/>
    <n v="65101.7"/>
    <x v="1"/>
  </r>
  <r>
    <x v="236"/>
    <n v="370550.78"/>
    <x v="1"/>
  </r>
  <r>
    <x v="237"/>
    <n v="1037.29"/>
    <x v="1"/>
  </r>
  <r>
    <x v="238"/>
    <n v="44237.279999999999"/>
    <x v="1"/>
  </r>
  <r>
    <x v="239"/>
    <n v="114279.66"/>
    <x v="1"/>
  </r>
  <r>
    <x v="240"/>
    <n v="131400"/>
    <x v="1"/>
  </r>
  <r>
    <x v="241"/>
    <n v="165"/>
    <x v="1"/>
  </r>
  <r>
    <x v="242"/>
    <n v="55"/>
    <x v="1"/>
  </r>
  <r>
    <x v="243"/>
    <n v="1680"/>
    <x v="1"/>
  </r>
  <r>
    <x v="244"/>
    <n v="9551.36"/>
    <x v="1"/>
  </r>
  <r>
    <x v="245"/>
    <n v="5033.8900000000003"/>
    <x v="1"/>
  </r>
  <r>
    <x v="246"/>
    <n v="1328.81"/>
    <x v="1"/>
  </r>
  <r>
    <x v="247"/>
    <n v="165"/>
    <x v="1"/>
  </r>
  <r>
    <x v="248"/>
    <n v="1058.4000000000001"/>
    <x v="1"/>
  </r>
  <r>
    <x v="249"/>
    <n v="20160"/>
    <x v="1"/>
  </r>
  <r>
    <x v="250"/>
    <n v="3708.08"/>
    <x v="1"/>
  </r>
  <r>
    <x v="251"/>
    <n v="3050.85"/>
    <x v="1"/>
  </r>
  <r>
    <x v="252"/>
    <n v="76266.100000000006"/>
    <x v="1"/>
  </r>
  <r>
    <x v="253"/>
    <n v="11882.19"/>
    <x v="1"/>
  </r>
  <r>
    <x v="254"/>
    <n v="1140"/>
    <x v="1"/>
  </r>
  <r>
    <x v="255"/>
    <n v="1140.04"/>
    <x v="1"/>
  </r>
  <r>
    <x v="256"/>
    <n v="4281.6899999999996"/>
    <x v="1"/>
  </r>
  <r>
    <x v="257"/>
    <n v="173248.14"/>
    <x v="1"/>
  </r>
  <r>
    <x v="258"/>
    <n v="71344.7"/>
    <x v="1"/>
  </r>
  <r>
    <x v="259"/>
    <n v="7209.87"/>
    <x v="1"/>
  </r>
  <r>
    <x v="260"/>
    <n v="13463.14"/>
    <x v="1"/>
  </r>
  <r>
    <x v="261"/>
    <n v="15890.57"/>
    <x v="1"/>
  </r>
  <r>
    <x v="262"/>
    <n v="19745.93"/>
    <x v="1"/>
  </r>
  <r>
    <x v="263"/>
    <n v="20653.22"/>
    <x v="1"/>
  </r>
  <r>
    <x v="264"/>
    <n v="51356.44"/>
    <x v="1"/>
  </r>
  <r>
    <x v="265"/>
    <n v="94114.57"/>
    <x v="1"/>
  </r>
  <r>
    <x v="266"/>
    <n v="8972.89"/>
    <x v="1"/>
  </r>
  <r>
    <x v="267"/>
    <n v="71169.929999999993"/>
    <x v="1"/>
  </r>
  <r>
    <x v="268"/>
    <n v="2789.28"/>
    <x v="1"/>
  </r>
  <r>
    <x v="269"/>
    <n v="126781.18"/>
    <x v="1"/>
  </r>
  <r>
    <x v="270"/>
    <n v="3932.2"/>
    <x v="1"/>
  </r>
  <r>
    <x v="271"/>
    <n v="3040"/>
    <x v="1"/>
  </r>
  <r>
    <x v="272"/>
    <n v="59.32"/>
    <x v="1"/>
  </r>
  <r>
    <x v="273"/>
    <n v="3196.8"/>
    <x v="1"/>
  </r>
  <r>
    <x v="274"/>
    <n v="91568"/>
    <x v="1"/>
  </r>
  <r>
    <x v="275"/>
    <n v="73.22"/>
    <x v="1"/>
  </r>
  <r>
    <x v="276"/>
    <n v="1067.8"/>
    <x v="1"/>
  </r>
  <r>
    <x v="277"/>
    <n v="2679.75"/>
    <x v="1"/>
  </r>
  <r>
    <x v="278"/>
    <n v="1941.44"/>
    <x v="1"/>
  </r>
  <r>
    <x v="279"/>
    <n v="958.61"/>
    <x v="1"/>
  </r>
  <r>
    <x v="280"/>
    <n v="33448.22"/>
    <x v="1"/>
  </r>
  <r>
    <x v="281"/>
    <n v="12878.52"/>
    <x v="1"/>
  </r>
  <r>
    <x v="282"/>
    <n v="322140"/>
    <x v="1"/>
  </r>
  <r>
    <x v="283"/>
    <n v="9100.32"/>
    <x v="1"/>
  </r>
  <r>
    <x v="284"/>
    <n v="2028.24"/>
    <x v="1"/>
  </r>
  <r>
    <x v="285"/>
    <n v="3068.2"/>
    <x v="1"/>
  </r>
  <r>
    <x v="286"/>
    <n v="340"/>
    <x v="1"/>
  </r>
  <r>
    <x v="287"/>
    <n v="158.4"/>
    <x v="1"/>
  </r>
  <r>
    <x v="288"/>
    <n v="334"/>
    <x v="1"/>
  </r>
  <r>
    <x v="289"/>
    <n v="632"/>
    <x v="1"/>
  </r>
  <r>
    <x v="290"/>
    <n v="11559"/>
    <x v="1"/>
  </r>
  <r>
    <x v="291"/>
    <n v="1347.66"/>
    <x v="1"/>
  </r>
  <r>
    <x v="292"/>
    <n v="7552"/>
    <x v="1"/>
  </r>
  <r>
    <x v="293"/>
    <n v="5.25"/>
    <x v="1"/>
  </r>
  <r>
    <x v="294"/>
    <n v="360"/>
    <x v="1"/>
  </r>
  <r>
    <x v="295"/>
    <n v="4152.54"/>
    <x v="1"/>
  </r>
  <r>
    <x v="296"/>
    <n v="1016.95"/>
    <x v="1"/>
  </r>
  <r>
    <x v="297"/>
    <n v="633.88"/>
    <x v="1"/>
  </r>
  <r>
    <x v="298"/>
    <n v="1828.5"/>
    <x v="1"/>
  </r>
  <r>
    <x v="299"/>
    <n v="449.8"/>
    <x v="1"/>
  </r>
  <r>
    <x v="300"/>
    <n v="435.79"/>
    <x v="1"/>
  </r>
  <r>
    <x v="301"/>
    <n v="12.18"/>
    <x v="1"/>
  </r>
  <r>
    <x v="302"/>
    <n v="15084.75"/>
    <x v="1"/>
  </r>
  <r>
    <x v="303"/>
    <n v="4454.62"/>
    <x v="1"/>
  </r>
  <r>
    <x v="304"/>
    <n v="272.41000000000003"/>
    <x v="1"/>
  </r>
  <r>
    <x v="305"/>
    <n v="423.73"/>
    <x v="1"/>
  </r>
  <r>
    <x v="306"/>
    <n v="3813.56"/>
    <x v="1"/>
  </r>
  <r>
    <x v="307"/>
    <n v="3725.8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87">
  <r>
    <n v="1"/>
    <s v="оборудование"/>
    <n v="11884"/>
    <x v="0"/>
    <x v="0"/>
    <d v="2011-12-31T00:00:00"/>
    <n v="91525.428"/>
    <n v="58347.460349999994"/>
    <n v="76271.19"/>
    <n v="76271.19"/>
    <s v="шт"/>
    <n v="1"/>
    <n v="58347.460349999994"/>
    <n v="48622.883624999995"/>
    <s v="Склад «Юг» р.п. Новоспасское"/>
    <s v="01192"/>
    <s v="не востребована - используется на паровых котлах ДЕ-6,5"/>
    <s v="удовлетворительное"/>
    <s v="Марахтанов М.В."/>
    <s v="раб. 8 (8422) 41-31-34"/>
    <x v="0"/>
  </r>
  <r>
    <n v="2"/>
    <s v="насосное оборудование"/>
    <n v="11935"/>
    <x v="0"/>
    <x v="1"/>
    <d v="2011-12-31T00:00:00"/>
    <n v="64677.971999999994"/>
    <n v="41232.207149999995"/>
    <n v="53898.31"/>
    <n v="53898.31"/>
    <s v="шт"/>
    <n v="1"/>
    <n v="41232.207149999995"/>
    <n v="34360.172624999999"/>
    <s v="Склад «Юг» р.п. Новоспасское"/>
    <s v="01192"/>
    <s v="невостребовано"/>
    <s v="удовлетворительное"/>
    <s v="Марахтанов М.В."/>
    <s v="раб. 8 (8422) 41-31-34"/>
    <x v="1"/>
  </r>
  <r>
    <n v="3"/>
    <s v="оборудование"/>
    <n v="14580"/>
    <x v="0"/>
    <x v="2"/>
    <d v="2013-11-30T00:00:00"/>
    <n v="183372"/>
    <n v="116899.65"/>
    <n v="152810"/>
    <n v="152810"/>
    <s v="шт"/>
    <n v="1"/>
    <n v="116899.65"/>
    <n v="97416.375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4"/>
    <s v="насосное оборудование"/>
    <n v="10714"/>
    <x v="0"/>
    <x v="3"/>
    <d v="2011-06-30T00:00:00"/>
    <n v="88876.092000000004"/>
    <n v="56658.508650000003"/>
    <n v="74063.41"/>
    <n v="74063.41"/>
    <s v="шт"/>
    <n v="1"/>
    <n v="56658.508650000003"/>
    <n v="47215.423875000008"/>
    <s v="Склад &quot;Север&quot; п. Якушка"/>
    <s v="00582"/>
    <s v="невостребовано"/>
    <s v="удовлетворительное"/>
    <s v="Марахтанов М.В."/>
    <s v="раб. 8 (8422) 41-31-34"/>
    <x v="1"/>
  </r>
  <r>
    <n v="5"/>
    <s v="оборудование КИПиА"/>
    <n v="10751"/>
    <x v="0"/>
    <x v="4"/>
    <d v="2011-06-30T00:00:00"/>
    <n v="202604.86800000002"/>
    <n v="129160.60335"/>
    <n v="168837.39"/>
    <n v="168837.39"/>
    <s v="шт"/>
    <n v="1"/>
    <n v="129160.60335"/>
    <n v="107633.836125"/>
    <s v="Склад &quot;Север&quot; п. Якушка"/>
    <s v="00582"/>
    <s v="невостребовано"/>
    <s v="удовлетворительное"/>
    <s v="Марахтанов М.В."/>
    <s v="раб. 8 (8422) 41-31-34"/>
    <x v="2"/>
  </r>
  <r>
    <n v="6"/>
    <s v="насосное оборудование"/>
    <n v="11970"/>
    <x v="0"/>
    <x v="5"/>
    <d v="2011-12-30T00:00:00"/>
    <n v="589972.58400000003"/>
    <n v="376107.52230000001"/>
    <n v="491643.82"/>
    <n v="491643.82"/>
    <s v="шт"/>
    <n v="1"/>
    <n v="376107.52230000001"/>
    <n v="313422.93525000004"/>
    <s v="Склад &quot;Север&quot; п. Якушка"/>
    <s v="00582"/>
    <s v="невостребовано, необходимо изготовить конус на вал"/>
    <s v="удовлетворительное"/>
    <s v="Марахтанов М.В."/>
    <s v="раб. 8 (8422) 41-31-34"/>
    <x v="1"/>
  </r>
  <r>
    <n v="7"/>
    <s v="оборудование КИПиА"/>
    <n v="14971"/>
    <x v="0"/>
    <x v="6"/>
    <s v="31.08.2018 от Мироновой"/>
    <n v="127440"/>
    <n v="81243"/>
    <n v="106200"/>
    <n v="106200"/>
    <s v="шт"/>
    <n v="1"/>
    <n v="81243"/>
    <n v="67702.5"/>
    <s v="Склад &quot;Север&quot; п. Якушка"/>
    <s v="00582"/>
    <s v="невостребовано"/>
    <s v="удовлетворительное"/>
    <s v="Марахтанов М.В."/>
    <s v="раб. 8 (8422) 41-31-34"/>
    <x v="2"/>
  </r>
  <r>
    <n v="8"/>
    <s v="электрооборудование"/>
    <n v="12608"/>
    <x v="0"/>
    <x v="7"/>
    <s v="23.04.18 от Бессмертнова"/>
    <n v="129833.90399999999"/>
    <n v="82769.113799999992"/>
    <n v="108194.92"/>
    <n v="108194.92"/>
    <s v="шт"/>
    <n v="1"/>
    <n v="82769.113799999992"/>
    <n v="68974.261499999993"/>
    <s v="Склад &quot;Север&quot; п. Якушка"/>
    <s v="00582"/>
    <s v="невостребовано"/>
    <s v="удовлетворительное"/>
    <s v="Марахтанов М.В."/>
    <s v="раб. 8 (8422) 41-31-34"/>
    <x v="0"/>
  </r>
  <r>
    <n v="9"/>
    <s v="электрооборудование"/>
    <n v="16613"/>
    <x v="0"/>
    <x v="8"/>
    <d v="2016-04-14T00:00:00"/>
    <n v="608880"/>
    <n v="388161"/>
    <n v="507400"/>
    <n v="507400"/>
    <s v="шт"/>
    <n v="1"/>
    <n v="388161"/>
    <n v="323467.5"/>
    <s v="Склад &quot;Север&quot; п. Якушка"/>
    <s v="00582"/>
    <s v="невостребовано, необходимо изготовить конус на вал"/>
    <s v="удовлетворительное"/>
    <s v="Марахтанов М.В."/>
    <s v="раб. 8 (8422) 41-31-34"/>
    <x v="0"/>
  </r>
  <r>
    <n v="10"/>
    <s v="электрооборудование"/>
    <n v="17573"/>
    <x v="0"/>
    <x v="9"/>
    <d v="2017-06-30T00:00:00"/>
    <n v="294669.59999999998"/>
    <n v="187851.86999999997"/>
    <n v="245558"/>
    <n v="245558"/>
    <s v="шт"/>
    <n v="1"/>
    <n v="187851.86999999997"/>
    <n v="156543.22499999998"/>
    <s v="Склад &quot;Север&quot; п. Якушка"/>
    <s v="00582"/>
    <s v="невостребовано"/>
    <s v="удовлетворительное"/>
    <s v="Марахтанов М.В."/>
    <s v="раб. 8 (8422) 41-31-34"/>
    <x v="0"/>
  </r>
  <r>
    <n v="11"/>
    <s v="материалы КИПиА"/>
    <n v="48588"/>
    <x v="1"/>
    <x v="10"/>
    <d v="2014-05-26T00:00:00"/>
    <n v="27571.188000000002"/>
    <n v="17576.632350000003"/>
    <n v="68927.97"/>
    <n v="22975.99"/>
    <s v="шт"/>
    <n v="3"/>
    <n v="52729.897050000014"/>
    <n v="43941.580875000014"/>
    <s v="Склад «Юг» р.п. Новоспасское"/>
    <s v="01192"/>
    <s v="невостребовано"/>
    <s v="удовлетворительное"/>
    <s v="Марахтанов М.В."/>
    <s v="раб. 8 (8422) 41-31-34"/>
    <x v="2"/>
  </r>
  <r>
    <n v="12"/>
    <s v="оборудование"/>
    <n v="39189"/>
    <x v="1"/>
    <x v="11"/>
    <d v="2013-02-07T00:00:00"/>
    <n v="1459186.7759999998"/>
    <n v="930231.56969999988"/>
    <n v="1215988.98"/>
    <n v="1215988.98"/>
    <s v="шт"/>
    <n v="1"/>
    <n v="930231.56969999988"/>
    <n v="775192.97474999994"/>
    <s v="Склад &quot;Север&quot; п. Якушка"/>
    <s v="00582"/>
    <s v="невостребовано"/>
    <s v="удовлетворительное"/>
    <s v="Марахтанов М.В."/>
    <s v="раб. 8 (8422) 41-31-34"/>
    <x v="2"/>
  </r>
  <r>
    <n v="13"/>
    <s v="оборудование"/>
    <n v="37729"/>
    <x v="1"/>
    <x v="12"/>
    <d v="2013-01-16T00:00:00"/>
    <n v="441792"/>
    <n v="281642.39999999997"/>
    <n v="368160"/>
    <n v="368160"/>
    <s v="шт"/>
    <n v="1"/>
    <n v="281642.39999999997"/>
    <n v="234701.99999999997"/>
    <s v="Склад «Юг» р.п. Новоспасское"/>
    <s v="01192"/>
    <s v="невостребовано"/>
    <s v="удовлетворительное"/>
    <s v="Марахтанов М.В."/>
    <s v="раб. 8 (8422) 41-31-34"/>
    <x v="3"/>
  </r>
  <r>
    <n v="14"/>
    <s v="оборудование КИПиА"/>
    <n v="36518"/>
    <x v="1"/>
    <x v="13"/>
    <d v="2012-03-14T00:00:00"/>
    <n v="222600"/>
    <n v="141907.5"/>
    <n v="371000"/>
    <n v="185500"/>
    <s v="шт"/>
    <n v="2"/>
    <n v="283815"/>
    <n v="236512.5"/>
    <s v="Склад «Юг» р.п. Новоспасское"/>
    <s v="01192"/>
    <s v="На предприятии не применяется, под ЗИП использоваться не может."/>
    <s v="удовлетворительное"/>
    <s v="Марахтанов М.В."/>
    <s v="раб. 8 (8422) 41-31-34"/>
    <x v="2"/>
  </r>
  <r>
    <n v="15"/>
    <s v="оборудование КИПиА"/>
    <n v="33808"/>
    <x v="1"/>
    <x v="14"/>
    <d v="2011-07-31T00:00:00"/>
    <n v="430486.31999999995"/>
    <n v="274435.02899999998"/>
    <n v="717477.2"/>
    <n v="358738.6"/>
    <s v="шт"/>
    <n v="2"/>
    <n v="548870.05799999996"/>
    <n v="457391.71499999997"/>
    <s v="Склад «Юг» р.п. Новоспасское"/>
    <s v="01192"/>
    <s v="На предприятии не применяется, под ЗИП использоваться не может."/>
    <s v="удовлетворительное"/>
    <s v="Марахтанов М.В."/>
    <s v="раб. 8 (8422) 41-31-34"/>
    <x v="2"/>
  </r>
  <r>
    <n v="16"/>
    <s v="оборудование КИПиА"/>
    <n v="59489"/>
    <x v="1"/>
    <x v="15"/>
    <d v="2016-05-11T00:00:00"/>
    <n v="132840"/>
    <n v="84685.5"/>
    <n v="221400"/>
    <n v="110700"/>
    <s v="шт"/>
    <n v="2"/>
    <n v="169371"/>
    <n v="141142.5"/>
    <s v="Склад «Юг» р.п. Новоспасское"/>
    <s v="01192"/>
    <s v="невостребовано, нестандартного размера, при применении потребуется переделка трубной обвязки"/>
    <s v="удовлетворительное"/>
    <s v="Марахтанов М.В."/>
    <s v="раб. 8 (8422) 41-31-34"/>
    <x v="2"/>
  </r>
  <r>
    <n v="17"/>
    <s v="оборудование КИПиА"/>
    <n v="55540"/>
    <x v="1"/>
    <x v="16"/>
    <d v="2015-08-06T00:00:00"/>
    <n v="68676"/>
    <n v="43780.95"/>
    <n v="57230"/>
    <n v="57230"/>
    <s v="шт"/>
    <n v="1"/>
    <n v="43780.95"/>
    <n v="36484.125"/>
    <s v="Склад &quot;Север&quot; п. Якушка"/>
    <s v="00582"/>
    <s v="невостребовано"/>
    <s v="удовлетворительное"/>
    <s v="Марахтанов М.В."/>
    <s v="раб. 8 (8422) 41-31-34"/>
    <x v="2"/>
  </r>
  <r>
    <n v="18"/>
    <s v="Оборудование ПНГ"/>
    <m/>
    <x v="1"/>
    <x v="17"/>
    <s v="30.10.2019 (куплено у ОАО Нефтеразведка)"/>
    <n v="159000"/>
    <n v="159000"/>
    <n v="132500"/>
    <n v="132500"/>
    <s v="шт"/>
    <n v="1"/>
    <n v="159000"/>
    <n v="132500"/>
    <s v="Склад &quot;Север&quot; п. Якушка"/>
    <s v="00582"/>
    <s v="невостребовано"/>
    <s v="удовлетворительное"/>
    <s v="Марахтанов М.В."/>
    <s v="раб. 8 (8422) 41-31-34"/>
    <x v="4"/>
  </r>
  <r>
    <n v="19"/>
    <s v="Оборудование ПНГ"/>
    <m/>
    <x v="1"/>
    <x v="17"/>
    <s v="30.10.2019 (куплено у ОАО Нефтеразведка)"/>
    <n v="159000"/>
    <n v="159000"/>
    <n v="132500"/>
    <n v="132500"/>
    <s v="шт"/>
    <n v="1"/>
    <n v="159000"/>
    <n v="132500"/>
    <s v="Склад &quot;Север&quot; п. Якушка"/>
    <s v="00582"/>
    <s v="невостребовано"/>
    <s v="удовлетворительное"/>
    <s v="Марахтанов М.В."/>
    <s v="раб. 8 (8422) 41-31-34"/>
    <x v="4"/>
  </r>
  <r>
    <n v="20"/>
    <s v="Оборудование ПНГ"/>
    <m/>
    <x v="1"/>
    <x v="17"/>
    <s v="30.10.2019 (куплено у ОАО Нефтеразведка)"/>
    <n v="159000"/>
    <n v="159000"/>
    <n v="132500"/>
    <n v="132500"/>
    <s v="шт"/>
    <n v="1"/>
    <n v="159000"/>
    <n v="132500"/>
    <s v="Склад &quot;Север&quot; п. Якушка"/>
    <s v="00582"/>
    <s v="невостребовано"/>
    <s v="удовлетворительное"/>
    <s v="Марахтанов М.В."/>
    <s v="раб. 8 (8422) 41-31-34"/>
    <x v="4"/>
  </r>
  <r>
    <n v="21"/>
    <s v="Оборудование ПНГ"/>
    <m/>
    <x v="1"/>
    <x v="17"/>
    <s v="30.10.2019 (куплено у ОАО Нефтеразведка)"/>
    <n v="159000"/>
    <n v="159000"/>
    <n v="132500"/>
    <n v="132500"/>
    <s v="шт"/>
    <n v="1"/>
    <n v="159000"/>
    <n v="132500"/>
    <s v="Склад &quot;Север&quot; п. Якушка"/>
    <s v="00582"/>
    <s v="невостребовано"/>
    <s v="удовлетворительное"/>
    <s v="Марахтанов М.В."/>
    <s v="раб. 8 (8422) 41-31-34"/>
    <x v="4"/>
  </r>
  <r>
    <n v="22"/>
    <s v="оборудование"/>
    <n v="34745"/>
    <x v="1"/>
    <x v="18"/>
    <d v="2014-08-05T00:00:00"/>
    <n v="3690000"/>
    <n v="2352375"/>
    <n v="3075000"/>
    <n v="3075000"/>
    <s v="шт"/>
    <n v="1"/>
    <n v="2352375"/>
    <n v="1960312.5"/>
    <s v="Склад &quot;Север&quot; п. Якушка"/>
    <s v="00582"/>
    <s v="невостребовано"/>
    <s v="удовлетворительное"/>
    <s v="Марахтанов М.В."/>
    <s v="раб. 8 (8422) 41-31-34"/>
    <x v="2"/>
  </r>
  <r>
    <n v="23"/>
    <s v="электрооборудование"/>
    <n v="20615"/>
    <x v="1"/>
    <x v="19"/>
    <s v="принято СП НУ (01.10.08)"/>
    <n v="27299263.895999998"/>
    <n v="15355835.941499999"/>
    <n v="22749386.579999998"/>
    <n v="22749386.579999998"/>
    <s v="шт"/>
    <n v="1"/>
    <n v="15355835.941499999"/>
    <n v="12796529.95125"/>
    <s v="Склад &quot;Север&quot; п. Якушка"/>
    <s v="00582"/>
    <s v="ПС 35/10 кВ, не востребована"/>
    <s v="удовлетворительное"/>
    <s v="Марахтанов М.В."/>
    <s v="раб. 8 (8422) 41-31-34"/>
    <x v="0"/>
  </r>
  <r>
    <n v="24"/>
    <s v="оборудование КИПиА"/>
    <n v="60526"/>
    <x v="1"/>
    <x v="20"/>
    <d v="2016-07-06T00:00:00"/>
    <n v="110448"/>
    <n v="70410.599999999991"/>
    <n v="92040"/>
    <n v="92040"/>
    <s v="шт"/>
    <n v="1"/>
    <n v="70410.599999999991"/>
    <n v="58675.499999999993"/>
    <s v="Склад &quot;Север&quot; п. Якушка"/>
    <s v="00582"/>
    <s v="Предназначен на скв. низкого давления. На ППД исп-ся не может. "/>
    <s v="удовлетворительное"/>
    <s v="Марахтанов М.В."/>
    <s v="раб. 8 (8422) 41-31-34"/>
    <x v="2"/>
  </r>
  <r>
    <n v="25"/>
    <s v="электрооборудование"/>
    <n v="20626"/>
    <x v="1"/>
    <x v="21"/>
    <s v="принято СП НУ (01.10.08)"/>
    <n v="3366265.5359999998"/>
    <n v="1893524.3639999998"/>
    <n v="5610442.5599999996"/>
    <n v="2805221.28"/>
    <s v="шт"/>
    <n v="2"/>
    <n v="3787048.7279999997"/>
    <n v="3155873.94"/>
    <s v="Склад &quot;Север&quot; п. Якушка"/>
    <s v="00582"/>
    <s v=" силовой трансформатор от ПС 35/10 кВ,не востребован"/>
    <s v="удовлетворительное"/>
    <s v="Марахтанов М.В."/>
    <s v="раб. 8 (8422) 41-31-34"/>
    <x v="0"/>
  </r>
  <r>
    <n v="26"/>
    <s v="электроматериалы"/>
    <m/>
    <x v="2"/>
    <x v="22"/>
    <s v="18.07.2017, 28.12.2017"/>
    <n v="89.832180451127826"/>
    <n v="60.636721804511282"/>
    <n v="4978.2"/>
    <n v="74.860150375939853"/>
    <s v="м"/>
    <n v="66.5"/>
    <n v="4032.3420000000001"/>
    <n v="3360.2850000000003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27"/>
    <s v="электроматериалы"/>
    <m/>
    <x v="2"/>
    <x v="23"/>
    <s v="23.01.2018, 06.06.2018"/>
    <n v="155.31474666666665"/>
    <n v="104.83745399999998"/>
    <n v="58243.03"/>
    <n v="129.42895555555555"/>
    <s v="м"/>
    <n v="450"/>
    <n v="47176.854299999992"/>
    <n v="39314.045249999996"/>
    <s v="Склад «Юг» р.п. Новоспасское"/>
    <s v="01192"/>
    <s v="невостребовано"/>
    <s v="удовлетворительное"/>
    <s v="Марахтанов М.В."/>
    <s v="раб. 8 (8422) 41-31-34"/>
    <x v="2"/>
  </r>
  <r>
    <n v="28"/>
    <s v="запорная арматура"/>
    <m/>
    <x v="2"/>
    <x v="24"/>
    <d v="2017-09-26T00:00:00"/>
    <n v="19851.719999999998"/>
    <n v="13399.910999999998"/>
    <n v="16543.099999999999"/>
    <n v="16543.099999999999"/>
    <s v="шт"/>
    <n v="1"/>
    <n v="13399.910999999998"/>
    <n v="11166.592499999999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29"/>
    <s v="металлопрокат"/>
    <m/>
    <x v="2"/>
    <x v="25"/>
    <s v="принято СП НУ (01.10.08)"/>
    <n v="103.41449999999999"/>
    <n v="69.804787500000003"/>
    <n v="4136.58"/>
    <n v="86.178749999999994"/>
    <s v="м"/>
    <n v="48"/>
    <n v="3350.6298000000002"/>
    <n v="2792.1915000000004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30"/>
    <s v="металлопрокат"/>
    <m/>
    <x v="2"/>
    <x v="26"/>
    <d v="2014-05-16T00:00:00"/>
    <n v="52107.383399209481"/>
    <n v="35172.483794466403"/>
    <n v="131831.67999999999"/>
    <n v="43422.819499341233"/>
    <s v="тн"/>
    <n v="3.036"/>
    <n v="106783.6608"/>
    <n v="88986.384000000005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31"/>
    <s v="металлопрокат"/>
    <m/>
    <x v="2"/>
    <x v="27"/>
    <s v="принято СП НУ (01.10.08)"/>
    <n v="9762.7199999999993"/>
    <n v="6589.8359999999993"/>
    <n v="4881.3599999999997"/>
    <n v="8135.5999999999995"/>
    <s v="тн"/>
    <n v="0.6"/>
    <n v="3953.9015999999992"/>
    <n v="3294.9179999999997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32"/>
    <s v="материалы"/>
    <m/>
    <x v="2"/>
    <x v="28"/>
    <s v="покупка СМУ УН (21.03.13)"/>
    <n v="2837.694"/>
    <n v="1915.4434500000002"/>
    <n v="9458.98"/>
    <n v="2364.7449999999999"/>
    <s v="шт"/>
    <n v="4"/>
    <n v="7661.7738000000008"/>
    <n v="6384.8115000000007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3"/>
    <s v="запчасти"/>
    <m/>
    <x v="2"/>
    <x v="29"/>
    <d v="2014-09-19T00:00:00"/>
    <n v="465762.72"/>
    <n v="314389.83600000001"/>
    <n v="388135.6"/>
    <n v="388135.6"/>
    <s v="шт"/>
    <n v="1"/>
    <n v="314389.83600000001"/>
    <n v="261991.53000000003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34"/>
    <s v="материалы"/>
    <m/>
    <x v="2"/>
    <x v="30"/>
    <s v="принято СП НУ (01.10.08)"/>
    <n v="8512.3379999999997"/>
    <n v="5745.8281500000003"/>
    <n v="14187.23"/>
    <n v="7093.6149999999998"/>
    <s v="шт"/>
    <n v="2"/>
    <n v="11491.656300000001"/>
    <n v="9576.3802500000002"/>
    <s v="Склад &quot;Север&quot; п. Якушка"/>
    <s v="00582"/>
    <s v="невостребовано"/>
    <s v="удовлетворительное"/>
    <s v="Марахтанов М.В."/>
    <s v="раб. 8 (8422) 41-31-34"/>
    <x v="7"/>
  </r>
  <r>
    <n v="35"/>
    <s v="материалы"/>
    <m/>
    <x v="2"/>
    <x v="31"/>
    <s v="покупка СМУ УН (21.03.13)"/>
    <n v="2082.7079999999996"/>
    <n v="1405.8278999999998"/>
    <n v="1735.59"/>
    <n v="1735.59"/>
    <s v="шт"/>
    <n v="1"/>
    <n v="1405.8278999999998"/>
    <n v="1171.52325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36"/>
    <s v="материалы"/>
    <m/>
    <x v="2"/>
    <x v="32"/>
    <s v="покупка СМУ УН (21.03.13)"/>
    <n v="2082.7079999999996"/>
    <n v="1405.8278999999998"/>
    <n v="1735.59"/>
    <n v="1735.59"/>
    <s v="шт"/>
    <n v="1"/>
    <n v="1405.8278999999998"/>
    <n v="1171.52325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37"/>
    <s v="материалы"/>
    <m/>
    <x v="2"/>
    <x v="33"/>
    <s v="покупка СМУ УН (21.03.13)"/>
    <n v="945.03599999999994"/>
    <n v="637.89929999999993"/>
    <n v="787.53"/>
    <n v="787.53"/>
    <s v="шт"/>
    <n v="1"/>
    <n v="637.89929999999993"/>
    <n v="531.58274999999992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38"/>
    <s v="жби"/>
    <m/>
    <x v="2"/>
    <x v="34"/>
    <d v="2012-05-31T00:00:00"/>
    <n v="8977.4399999999987"/>
    <n v="6059.771999999999"/>
    <n v="14962.4"/>
    <n v="7481.2"/>
    <s v="шт"/>
    <n v="2"/>
    <n v="12119.543999999998"/>
    <n v="10099.619999999999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39"/>
    <s v="электроматериалы"/>
    <m/>
    <x v="2"/>
    <x v="35"/>
    <d v="2017-01-17T00:00:00"/>
    <n v="49383.048000000003"/>
    <n v="33333.557399999998"/>
    <n v="41152.54"/>
    <n v="41152.54"/>
    <s v="шт"/>
    <n v="1"/>
    <n v="33333.557399999998"/>
    <n v="27777.964499999998"/>
    <s v="Склад «Юг» р.п. Новоспасское"/>
    <s v="01192"/>
    <s v="невостребовано"/>
    <s v="удовлетворительное"/>
    <s v="Марахтанов М.В."/>
    <s v="раб. 8 (8422) 41-31-34"/>
    <x v="2"/>
  </r>
  <r>
    <n v="40"/>
    <s v="материалы КИПиА"/>
    <m/>
    <x v="2"/>
    <x v="36"/>
    <d v="2013-04-09T00:00:00"/>
    <n v="2400"/>
    <n v="1620"/>
    <n v="4000"/>
    <n v="2000"/>
    <s v="шт"/>
    <n v="2"/>
    <n v="3240"/>
    <n v="2700"/>
    <s v="Склад «Юг» р.п. Новоспасское"/>
    <s v="01192"/>
    <s v="невостребовано"/>
    <s v="удовлетворительное"/>
    <s v="Марахтанов М.В."/>
    <s v="раб. 8 (8422) 41-31-34"/>
    <x v="2"/>
  </r>
  <r>
    <n v="41"/>
    <s v="материалы"/>
    <m/>
    <x v="2"/>
    <x v="37"/>
    <d v="2013-11-14T00:00:00"/>
    <n v="311.18399999999997"/>
    <n v="210.04919999999998"/>
    <n v="1037.28"/>
    <n v="259.32"/>
    <s v="шт"/>
    <n v="4"/>
    <n v="840.19679999999994"/>
    <n v="700.16399999999999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42"/>
    <s v="материалы"/>
    <m/>
    <x v="2"/>
    <x v="38"/>
    <d v="2016-07-31T00:00:00"/>
    <n v="8136"/>
    <n v="5491.8"/>
    <n v="6780"/>
    <n v="6780"/>
    <s v="шт"/>
    <n v="1"/>
    <n v="5491.8"/>
    <n v="4576.5"/>
    <s v="Склад «Юг» р.п. Новоспасское"/>
    <s v="01192"/>
    <s v="невостребовано"/>
    <s v="удовлетворительное"/>
    <s v="Марахтанов М.В."/>
    <s v="раб. 8 (8422) 41-31-34"/>
    <x v="4"/>
  </r>
  <r>
    <n v="43"/>
    <s v="запорная арматура"/>
    <m/>
    <x v="2"/>
    <x v="39"/>
    <d v="2014-11-30T00:00:00"/>
    <n v="20860.103999999996"/>
    <n v="14080.570199999998"/>
    <n v="17383.419999999998"/>
    <n v="17383.419999999998"/>
    <s v="шт"/>
    <n v="1"/>
    <n v="14080.570199999998"/>
    <n v="11733.808499999999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44"/>
    <s v="запорная арматура"/>
    <m/>
    <x v="2"/>
    <x v="40"/>
    <d v="2010-09-21T00:00:00"/>
    <n v="5518.2120000000004"/>
    <n v="3724.7931000000008"/>
    <n v="4598.51"/>
    <n v="4598.51"/>
    <s v="шт"/>
    <n v="1"/>
    <n v="3724.7931000000008"/>
    <n v="3103.9942500000006"/>
    <s v="Склад «Юг» р.п. Новоспасское"/>
    <s v="01192"/>
    <s v="невостребовано"/>
    <s v="удовлетворительное"/>
    <s v="Марахтанов М.В."/>
    <s v="раб. 8 (8422) 41-31-34"/>
    <x v="4"/>
  </r>
  <r>
    <n v="45"/>
    <s v="метизы"/>
    <m/>
    <x v="2"/>
    <x v="41"/>
    <d v="2014-05-28T00:00:00"/>
    <n v="1.728"/>
    <n v="1.1664000000000001"/>
    <n v="324"/>
    <n v="1.44"/>
    <s v="шт"/>
    <n v="225"/>
    <n v="262.44"/>
    <n v="218.70000000000002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46"/>
    <s v="электроматериалы"/>
    <m/>
    <x v="2"/>
    <x v="42"/>
    <d v="2013-03-21T00:00:00"/>
    <n v="19.070399999999999"/>
    <n v="12.87252"/>
    <n v="79.459999999999994"/>
    <n v="15.891999999999999"/>
    <s v="шт"/>
    <n v="5"/>
    <n v="64.3626"/>
    <n v="53.6355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47"/>
    <s v="электроматериалы"/>
    <m/>
    <x v="2"/>
    <x v="43"/>
    <d v="2012-11-21T00:00:00"/>
    <n v="86.44080000000001"/>
    <n v="58.347540000000002"/>
    <n v="720.34"/>
    <n v="72.034000000000006"/>
    <s v="шт"/>
    <n v="10"/>
    <n v="583.47540000000004"/>
    <n v="486.22950000000003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48"/>
    <s v="электроматериалы"/>
    <m/>
    <x v="2"/>
    <x v="44"/>
    <d v="2017-04-24T00:00:00"/>
    <n v="1627.116"/>
    <n v="1098.3033"/>
    <n v="1355.93"/>
    <n v="1355.93"/>
    <s v="шт"/>
    <n v="1"/>
    <n v="1098.3033"/>
    <n v="915.25275000000011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49"/>
    <s v="стройматериалы"/>
    <m/>
    <x v="2"/>
    <x v="45"/>
    <s v="покупка СМУ УН (21.03.13)"/>
    <n v="26.033999999999999"/>
    <n v="17.572950000000002"/>
    <n v="86.78"/>
    <n v="21.695"/>
    <s v="шт"/>
    <n v="4"/>
    <n v="70.291800000000009"/>
    <n v="58.57650000000001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50"/>
    <s v="стройматериалы"/>
    <m/>
    <x v="2"/>
    <x v="46"/>
    <s v="покупка СМУ УН (21.03.13)"/>
    <n v="26.033999999999999"/>
    <n v="17.572950000000002"/>
    <n v="390.51"/>
    <n v="21.695"/>
    <s v="шт"/>
    <n v="18"/>
    <n v="316.31310000000002"/>
    <n v="263.59425000000005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51"/>
    <s v="инструменты"/>
    <m/>
    <x v="2"/>
    <x v="47"/>
    <s v="до 2006 года"/>
    <n v="234.80399999999997"/>
    <n v="158.49269999999999"/>
    <n v="195.67"/>
    <n v="195.67"/>
    <s v="шт"/>
    <n v="1"/>
    <n v="158.49269999999999"/>
    <n v="132.07724999999999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52"/>
    <s v="инструменты"/>
    <m/>
    <x v="2"/>
    <x v="48"/>
    <d v="2013-03-02T00:00:00"/>
    <n v="208.27199999999999"/>
    <n v="140.58360000000002"/>
    <n v="173.56"/>
    <n v="173.56"/>
    <s v="шт"/>
    <n v="1"/>
    <n v="140.58360000000002"/>
    <n v="117.15300000000002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53"/>
    <s v="стройматериалы"/>
    <m/>
    <x v="2"/>
    <x v="49"/>
    <d v="2013-11-25T00:00:00"/>
    <n v="3487.3199999999997"/>
    <n v="2353.9409999999998"/>
    <n v="40685.4"/>
    <n v="2906.1"/>
    <s v="кг"/>
    <n v="14"/>
    <n v="32955.173999999999"/>
    <n v="27462.645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54"/>
    <s v="материалы КИПиА"/>
    <m/>
    <x v="2"/>
    <x v="50"/>
    <d v="2014-06-19T00:00:00"/>
    <n v="19320"/>
    <n v="13041"/>
    <n v="16100"/>
    <n v="16100"/>
    <s v="шт"/>
    <n v="1"/>
    <n v="13041"/>
    <n v="10867.5"/>
    <s v="Склад &quot;Север&quot; п. Якушка"/>
    <s v="00582"/>
    <s v="невостребовано"/>
    <s v="удовлетворительное"/>
    <s v="Марахтанов М.В."/>
    <s v="раб. 8 (8422) 41-31-34"/>
    <x v="2"/>
  </r>
  <r>
    <n v="55"/>
    <s v="материалы КИПиА"/>
    <m/>
    <x v="2"/>
    <x v="51"/>
    <d v="2013-04-09T00:00:00"/>
    <n v="8745.7559999999994"/>
    <n v="5903.385299999999"/>
    <n v="7288.13"/>
    <n v="7288.13"/>
    <s v="шт"/>
    <n v="1"/>
    <n v="5903.385299999999"/>
    <n v="4919.4877499999993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56"/>
    <s v="материалы КИПиА"/>
    <m/>
    <x v="2"/>
    <x v="52"/>
    <s v="принято СП НУ (01.10.08)"/>
    <n v="1969.7959999999998"/>
    <n v="1329.6122999999998"/>
    <n v="4924.49"/>
    <n v="1641.4966666666667"/>
    <s v="шт"/>
    <n v="3"/>
    <n v="3988.8368999999993"/>
    <n v="3324.0307499999994"/>
    <s v="Склад &quot;Север&quot; п. Якушка"/>
    <s v="00582"/>
    <s v="невостребовано"/>
    <s v="удовлетворительное"/>
    <s v="Марахтанов М.В."/>
    <s v="раб. 8 (8422) 41-31-34"/>
    <x v="0"/>
  </r>
  <r>
    <n v="57"/>
    <s v="материалы КИПиА"/>
    <m/>
    <x v="2"/>
    <x v="53"/>
    <s v="принято СП НУ (01.10.08)"/>
    <n v="1968.204"/>
    <n v="1328.5377000000001"/>
    <n v="6560.68"/>
    <n v="1640.17"/>
    <s v="шт"/>
    <n v="4"/>
    <n v="5314.1508000000003"/>
    <n v="4428.4590000000007"/>
    <s v="Склад &quot;Север&quot; п. Якушка"/>
    <s v="00582"/>
    <s v="невостребовано"/>
    <s v="удовлетворительное"/>
    <s v="Марахтанов М.В."/>
    <s v="раб. 8 (8422) 41-31-34"/>
    <x v="0"/>
  </r>
  <r>
    <n v="58"/>
    <s v="материалы КИПиА"/>
    <m/>
    <x v="2"/>
    <x v="54"/>
    <d v="2013-08-22T00:00:00"/>
    <n v="10195.199999999999"/>
    <n v="6881.76"/>
    <n v="42480"/>
    <n v="8496"/>
    <s v="шт"/>
    <n v="5"/>
    <n v="34408.800000000003"/>
    <n v="28674.000000000004"/>
    <s v="Склад «Юг» р.п. Новоспасское"/>
    <s v="01192"/>
    <s v="невостребовано"/>
    <s v="удовлетворительное"/>
    <s v="Марахтанов М.В."/>
    <s v="раб. 8 (8422) 41-31-34"/>
    <x v="2"/>
  </r>
  <r>
    <n v="59"/>
    <s v="материалы КИПиА"/>
    <m/>
    <x v="2"/>
    <x v="55"/>
    <d v="2014-02-26T00:00:00"/>
    <n v="10320.902666666667"/>
    <n v="6966.6093000000001"/>
    <n v="77406.77"/>
    <n v="8600.7522222222233"/>
    <s v="шт"/>
    <n v="9"/>
    <n v="62699.483699999997"/>
    <n v="52249.569750000002"/>
    <s v="Склад «Юг» р.п. Новоспасское"/>
    <s v="01192"/>
    <s v="невостребовано"/>
    <s v="удовлетворительное"/>
    <s v="Марахтанов М.В."/>
    <s v="раб. 8 (8422) 41-31-34"/>
    <x v="2"/>
  </r>
  <r>
    <n v="60"/>
    <s v="материалы"/>
    <m/>
    <x v="2"/>
    <x v="56"/>
    <d v="2007-03-30T00:00:00"/>
    <n v="140520.85199999998"/>
    <n v="94851.575100000002"/>
    <n v="234201.41999999998"/>
    <n v="117100.70999999999"/>
    <s v="шт"/>
    <n v="2"/>
    <n v="189703.1502"/>
    <n v="158085.95850000001"/>
    <s v="Склад «Юг» р.п. Новоспасское"/>
    <s v="01192"/>
    <s v="невостребовано"/>
    <s v="удовлетворительное"/>
    <s v="Марахтанов М.В."/>
    <s v="раб. 8 (8422) 41-31-34"/>
    <x v="7"/>
  </r>
  <r>
    <n v="61"/>
    <s v="материалы"/>
    <m/>
    <x v="2"/>
    <x v="57"/>
    <s v="13шт - 20.12.2007, 2шт - принято от НГДУ Пензанефть"/>
    <n v="136536.87230769231"/>
    <n v="92162.388807692303"/>
    <n v="1479149.45"/>
    <n v="113780.72692307692"/>
    <s v="шт"/>
    <n v="13"/>
    <n v="1198111.0544999999"/>
    <n v="998425.87874999992"/>
    <s v="Склад «Юг» р.п. Новоспасское"/>
    <s v="01192"/>
    <s v="невостребовано"/>
    <s v="удовлетворительное"/>
    <s v="Марахтанов М.В."/>
    <s v="раб. 8 (8422) 41-31-34"/>
    <x v="7"/>
  </r>
  <r>
    <n v="62"/>
    <s v="материалы"/>
    <m/>
    <x v="2"/>
    <x v="58"/>
    <s v="22.11.2006, 30.03.2007"/>
    <n v="139420.95600000001"/>
    <n v="94109.145300000004"/>
    <n v="348552.39"/>
    <n v="116184.13"/>
    <s v="шт"/>
    <n v="3"/>
    <n v="282327.43590000004"/>
    <n v="235272.86325000005"/>
    <s v="Склад «Юг» р.п. Новоспасское"/>
    <s v="01192"/>
    <s v="невостребовано"/>
    <s v="удовлетворительное"/>
    <s v="Марахтанов М.В."/>
    <s v="раб. 8 (8422) 41-31-34"/>
    <x v="7"/>
  </r>
  <r>
    <n v="63"/>
    <s v="материалы"/>
    <m/>
    <x v="2"/>
    <x v="59"/>
    <s v="22.12.06,   30.03.07"/>
    <n v="84841.6728"/>
    <n v="57268.129140000005"/>
    <n v="353506.97"/>
    <n v="70701.394"/>
    <s v="шт"/>
    <n v="5"/>
    <n v="286340.64569999999"/>
    <n v="238617.20475"/>
    <s v="Склад «Юг» р.п. Новоспасское"/>
    <s v="01192"/>
    <s v="невостребовано"/>
    <s v="удовлетворительное"/>
    <s v="Марахтанов М.В."/>
    <s v="раб. 8 (8422) 41-31-34"/>
    <x v="7"/>
  </r>
  <r>
    <n v="64"/>
    <s v="материалы"/>
    <m/>
    <x v="2"/>
    <x v="60"/>
    <s v="принято НГДУ ПН (01.10.08)"/>
    <n v="205199.83199999997"/>
    <n v="138509.8866"/>
    <n v="170999.86"/>
    <n v="170999.86"/>
    <s v="шт"/>
    <n v="1"/>
    <n v="138509.8866"/>
    <n v="115424.90550000001"/>
    <s v="Склад «Юг» р.п. Новоспасское"/>
    <s v="01192"/>
    <s v="невостребовано"/>
    <s v="удовлетворительное"/>
    <s v="Марахтанов М.В."/>
    <s v="раб. 8 (8422) 41-31-34"/>
    <x v="7"/>
  </r>
  <r>
    <n v="65"/>
    <s v="материалы"/>
    <m/>
    <x v="2"/>
    <x v="61"/>
    <s v="принято НГДУ ПН (01.10.08)"/>
    <n v="143170.88399999999"/>
    <n v="57984.208019999991"/>
    <n v="238618.14"/>
    <n v="119309.07"/>
    <s v="шт"/>
    <n v="2"/>
    <n v="115968.41603999998"/>
    <n v="96640.346699999995"/>
    <s v="Склад «Юг» р.п. Новоспасское"/>
    <s v="01192"/>
    <s v="невостребовано"/>
    <s v="удовлетворительное"/>
    <s v="Марахтанов М.В."/>
    <s v="раб. 8 (8422) 41-31-34"/>
    <x v="7"/>
  </r>
  <r>
    <n v="66"/>
    <s v="стройматериалы"/>
    <m/>
    <x v="2"/>
    <x v="62"/>
    <d v="2014-02-17T00:00:00"/>
    <n v="266.952"/>
    <n v="180.1926"/>
    <n v="444.92"/>
    <n v="222.46"/>
    <s v="шт"/>
    <n v="2"/>
    <n v="360.3852"/>
    <n v="300.32100000000003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67"/>
    <s v="запорная арматура"/>
    <m/>
    <x v="2"/>
    <x v="63"/>
    <s v="принято СП НУ (01.10.08)"/>
    <n v="3638.52"/>
    <n v="2456.0009999999997"/>
    <n v="12128.4"/>
    <n v="3032.1"/>
    <s v="шт"/>
    <n v="4"/>
    <n v="9824.003999999999"/>
    <n v="8186.6699999999992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68"/>
    <s v="запорная арматура"/>
    <m/>
    <x v="2"/>
    <x v="64"/>
    <d v="2013-06-27T00:00:00"/>
    <n v="126683.856"/>
    <n v="85511.602799999993"/>
    <n v="105569.88"/>
    <n v="105569.88"/>
    <s v="шт"/>
    <n v="1"/>
    <n v="85511.602799999993"/>
    <n v="71259.668999999994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69"/>
    <s v="запорная арматура"/>
    <m/>
    <x v="2"/>
    <x v="65"/>
    <d v="2013-07-12T00:00:00"/>
    <n v="307686.88799999998"/>
    <n v="207688.64939999997"/>
    <n v="256405.74"/>
    <n v="256405.74"/>
    <s v="шт"/>
    <n v="1"/>
    <n v="207688.64939999997"/>
    <n v="173073.87449999998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70"/>
    <s v="запорная арматура"/>
    <m/>
    <x v="2"/>
    <x v="66"/>
    <d v="2014-06-25T00:00:00"/>
    <n v="161889.864"/>
    <n v="109275.65820000001"/>
    <n v="134908.22"/>
    <n v="134908.22"/>
    <s v="шт"/>
    <n v="1"/>
    <n v="109275.65820000001"/>
    <n v="91063.048500000004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71"/>
    <s v="запорная арматура"/>
    <m/>
    <x v="2"/>
    <x v="67"/>
    <d v="2011-08-31T00:00:00"/>
    <n v="157464.864"/>
    <n v="106288.78320000001"/>
    <n v="524882.88"/>
    <n v="131220.72"/>
    <s v="шт"/>
    <n v="4"/>
    <n v="425155.13280000002"/>
    <n v="354295.94400000002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72"/>
    <s v="запорная арматура"/>
    <m/>
    <x v="2"/>
    <x v="68"/>
    <s v="2шт - 12.07.13; 1шт - оприходование по рез-там инв-ции 30.12.15"/>
    <n v="100575.64799999999"/>
    <n v="67888.562399999995"/>
    <n v="83813.039999999994"/>
    <n v="83813.039999999994"/>
    <s v="шт"/>
    <n v="1"/>
    <n v="67888.562399999995"/>
    <n v="56573.801999999996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73"/>
    <s v="запорная арматура"/>
    <m/>
    <x v="2"/>
    <x v="69"/>
    <d v="2011-08-31T00:00:00"/>
    <n v="72006.432000000001"/>
    <n v="48604.3416"/>
    <n v="120010.72"/>
    <n v="60005.36"/>
    <s v="шт"/>
    <n v="2"/>
    <n v="97208.683199999999"/>
    <n v="81007.236000000004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74"/>
    <s v="запорная арматура"/>
    <m/>
    <x v="2"/>
    <x v="70"/>
    <d v="2010-07-30T00:00:00"/>
    <n v="10083.407999999999"/>
    <n v="6806.3004000000001"/>
    <n v="8402.84"/>
    <n v="8402.84"/>
    <s v="шт"/>
    <n v="1"/>
    <n v="6806.3004000000001"/>
    <n v="5671.9170000000004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75"/>
    <s v="запорная арматура"/>
    <m/>
    <x v="2"/>
    <x v="71"/>
    <d v="2011-09-30T00:00:00"/>
    <n v="208293.6"/>
    <n v="140598.18000000002"/>
    <n v="173578"/>
    <n v="173578"/>
    <s v="шт"/>
    <n v="1"/>
    <n v="140598.18000000002"/>
    <n v="117165.15000000002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76"/>
    <s v="запорная арматура"/>
    <m/>
    <x v="2"/>
    <x v="72"/>
    <s v="до 2006 года"/>
    <n v="54999.995999999999"/>
    <n v="37124.997300000003"/>
    <n v="45833.33"/>
    <n v="45833.33"/>
    <s v="шт"/>
    <n v="1"/>
    <n v="37124.997300000003"/>
    <n v="30937.497750000002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77"/>
    <s v="запорная арматура"/>
    <m/>
    <x v="2"/>
    <x v="73"/>
    <d v="2011-09-15T00:00:00"/>
    <n v="61203.347999999998"/>
    <n v="41312.259899999997"/>
    <n v="255013.95"/>
    <n v="51002.79"/>
    <s v="шт"/>
    <n v="5"/>
    <n v="206561.29949999999"/>
    <n v="172134.41625000001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78"/>
    <s v="запорная арматура"/>
    <m/>
    <x v="2"/>
    <x v="74"/>
    <s v="до 2006 года"/>
    <n v="55476"/>
    <n v="37446.300000000003"/>
    <n v="92460"/>
    <n v="46230"/>
    <s v="шт"/>
    <n v="2"/>
    <n v="74892.600000000006"/>
    <n v="62410.500000000007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79"/>
    <s v="запорная арматура"/>
    <m/>
    <x v="2"/>
    <x v="75"/>
    <s v="до 2006 года"/>
    <n v="81430.814999999988"/>
    <n v="54965.800124999987"/>
    <n v="271436.05"/>
    <n v="67859.012499999997"/>
    <s v="шт"/>
    <n v="4"/>
    <n v="219863.20049999995"/>
    <n v="183219.33374999996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80"/>
    <s v="запорная арматура"/>
    <m/>
    <x v="2"/>
    <x v="76"/>
    <d v="2010-02-01T00:00:00"/>
    <n v="215043.36"/>
    <n v="145154.26799999998"/>
    <n v="358405.6"/>
    <n v="179202.8"/>
    <s v="шт"/>
    <n v="2"/>
    <n v="290308.53599999996"/>
    <n v="241923.77999999997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81"/>
    <s v="запорная арматура"/>
    <m/>
    <x v="2"/>
    <x v="77"/>
    <s v="покупка СМУ УН (21.03.13)"/>
    <n v="14644.067999999999"/>
    <n v="9884.7458999999999"/>
    <n v="24406.78"/>
    <n v="12203.39"/>
    <s v="шт"/>
    <n v="2"/>
    <n v="19769.4918"/>
    <n v="16474.576499999999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82"/>
    <s v="запорная арматура"/>
    <m/>
    <x v="2"/>
    <x v="78"/>
    <s v="покупка СМУ УН (21.03.13)"/>
    <n v="35552.400000000001"/>
    <n v="23997.870000000003"/>
    <n v="59254"/>
    <n v="29627"/>
    <s v="шт"/>
    <n v="2"/>
    <n v="47995.740000000005"/>
    <n v="39996.450000000004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83"/>
    <s v="запорная арматура"/>
    <m/>
    <x v="2"/>
    <x v="79"/>
    <s v="принято СП НУ (01.10.08)"/>
    <n v="103668.94799999999"/>
    <n v="69976.539900000003"/>
    <n v="86390.79"/>
    <n v="86390.79"/>
    <s v="шт"/>
    <n v="1"/>
    <n v="69976.539900000003"/>
    <n v="58313.783250000008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84"/>
    <s v="запорная арматура"/>
    <m/>
    <x v="2"/>
    <x v="80"/>
    <d v="2014-09-19T00:00:00"/>
    <n v="9303.1200000000008"/>
    <n v="6279.6060000000007"/>
    <n v="7752.6"/>
    <n v="7752.6"/>
    <s v="шт"/>
    <n v="1"/>
    <n v="6279.6060000000007"/>
    <n v="5233.005000000001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85"/>
    <s v="запорная арматура"/>
    <m/>
    <x v="2"/>
    <x v="81"/>
    <d v="2015-09-10T00:00:00"/>
    <n v="11328"/>
    <n v="7646.4000000000005"/>
    <n v="18880"/>
    <n v="9440"/>
    <s v="шт"/>
    <n v="2"/>
    <n v="15292.800000000001"/>
    <n v="12744.000000000002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86"/>
    <s v="запорная арматура"/>
    <m/>
    <x v="2"/>
    <x v="82"/>
    <d v="2010-03-16T00:00:00"/>
    <n v="33000"/>
    <n v="22275"/>
    <n v="82500"/>
    <n v="27500"/>
    <s v="шт"/>
    <n v="3"/>
    <n v="66825"/>
    <n v="55687.5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87"/>
    <s v="материалы"/>
    <m/>
    <x v="2"/>
    <x v="83"/>
    <d v="2013-03-26T00:00:00"/>
    <n v="20.123999999999999"/>
    <n v="13.5837"/>
    <n v="234.78"/>
    <n v="16.77"/>
    <s v="шт"/>
    <n v="14"/>
    <n v="190.17180000000002"/>
    <n v="158.47650000000002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88"/>
    <s v="запорная арматура"/>
    <m/>
    <x v="2"/>
    <x v="84"/>
    <d v="2014-04-30T00:00:00"/>
    <n v="7779.66"/>
    <n v="5251.2704999999996"/>
    <n v="6483.05"/>
    <n v="6483.05"/>
    <s v="шт"/>
    <n v="1"/>
    <n v="5251.2704999999996"/>
    <n v="4376.0587500000001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89"/>
    <s v="запорная арматура"/>
    <m/>
    <x v="2"/>
    <x v="85"/>
    <s v="возврат от подрядчика (20.11.14)"/>
    <n v="1806.0959999999998"/>
    <n v="1219.1147999999998"/>
    <n v="9030.48"/>
    <n v="1505.08"/>
    <s v="шт"/>
    <n v="6"/>
    <n v="7314.688799999999"/>
    <n v="6095.5739999999996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90"/>
    <s v="запорная арматура"/>
    <m/>
    <x v="2"/>
    <x v="86"/>
    <d v="2010-02-28T00:00:00"/>
    <n v="184080"/>
    <n v="124254"/>
    <n v="153400"/>
    <n v="153400"/>
    <s v="шт"/>
    <n v="1"/>
    <n v="124254"/>
    <n v="103545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91"/>
    <s v="запорная арматура"/>
    <m/>
    <x v="2"/>
    <x v="87"/>
    <d v="2010-01-25T00:00:00"/>
    <n v="138000"/>
    <n v="93150"/>
    <n v="690000"/>
    <n v="115000"/>
    <s v="шт"/>
    <n v="6"/>
    <n v="558900"/>
    <n v="465750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92"/>
    <s v="материалы КИПиА"/>
    <m/>
    <x v="2"/>
    <x v="88"/>
    <s v="принято СП НУ (01.10.08)"/>
    <n v="24894.251999999997"/>
    <n v="16803.6201"/>
    <n v="20745.21"/>
    <n v="20745.21"/>
    <s v="шт"/>
    <n v="1"/>
    <n v="16803.6201"/>
    <n v="14003.016750000001"/>
    <s v="Склад &quot;Север&quot; п. Якушка"/>
    <s v="00582"/>
    <s v="невостребовано"/>
    <s v="удовлетворительное"/>
    <s v="Марахтанов М.В."/>
    <s v="раб. 8 (8422) 41-31-34"/>
    <x v="2"/>
  </r>
  <r>
    <n v="93"/>
    <s v="материалы КИПиА"/>
    <m/>
    <x v="2"/>
    <x v="89"/>
    <s v="принято СП НУ (01.10.08)"/>
    <n v="9066.7080000000005"/>
    <n v="6120.027900000001"/>
    <n v="7555.59"/>
    <n v="7555.59"/>
    <s v="шт"/>
    <n v="1"/>
    <n v="6120.027900000001"/>
    <n v="5100.0232500000011"/>
    <s v="Склад &quot;Север&quot; п. Якушка"/>
    <s v="00582"/>
    <s v="невостребовано"/>
    <s v="удовлетворительное"/>
    <s v="Марахтанов М.В."/>
    <s v="раб. 8 (8422) 41-31-34"/>
    <x v="2"/>
  </r>
  <r>
    <n v="94"/>
    <s v="материалы КИПиА"/>
    <m/>
    <x v="2"/>
    <x v="90"/>
    <s v="принято СП НУ (01.10.08)"/>
    <n v="11151.887999999999"/>
    <n v="7527.5243999999993"/>
    <n v="9293.24"/>
    <n v="9293.24"/>
    <s v="шт"/>
    <n v="1"/>
    <n v="7527.5243999999993"/>
    <n v="6272.9369999999999"/>
    <s v="Склад &quot;Север&quot; п. Якушка"/>
    <s v="00582"/>
    <s v="невостребовано"/>
    <s v="удовлетворительное"/>
    <s v="Марахтанов М.В."/>
    <s v="раб. 8 (8422) 41-31-34"/>
    <x v="2"/>
  </r>
  <r>
    <n v="95"/>
    <s v="материалы КИПиА"/>
    <m/>
    <x v="2"/>
    <x v="91"/>
    <s v="принято СП НУ (01.10.08)"/>
    <n v="38560.991999999998"/>
    <n v="26028.669600000001"/>
    <n v="32134.16"/>
    <n v="32134.16"/>
    <s v="шт"/>
    <n v="1"/>
    <n v="26028.669600000001"/>
    <n v="21690.558000000001"/>
    <s v="Склад &quot;Север&quot; п. Якушка"/>
    <s v="00582"/>
    <s v="невостребовано"/>
    <s v="удовлетворительное"/>
    <s v="Марахтанов М.В."/>
    <s v="раб. 8 (8422) 41-31-34"/>
    <x v="2"/>
  </r>
  <r>
    <n v="96"/>
    <s v="запорная арматура"/>
    <m/>
    <x v="2"/>
    <x v="92"/>
    <d v="2011-11-30T00:00:00"/>
    <n v="14656.271999999999"/>
    <n v="9892.9835999999996"/>
    <n v="12213.56"/>
    <n v="12213.56"/>
    <s v="шт"/>
    <n v="1"/>
    <n v="9892.9835999999996"/>
    <n v="8244.1530000000002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97"/>
    <s v="электроматериалы"/>
    <m/>
    <x v="2"/>
    <x v="93"/>
    <d v="2017-05-30T00:00:00"/>
    <n v="498.30499999999995"/>
    <n v="336.35587500000003"/>
    <n v="4983.05"/>
    <n v="415.25416666666666"/>
    <s v="шт"/>
    <n v="12"/>
    <n v="4036.2705000000005"/>
    <n v="3363.5587500000006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98"/>
    <s v="электроматериалы"/>
    <m/>
    <x v="2"/>
    <x v="94"/>
    <d v="2014-06-30T00:00:00"/>
    <n v="701.69475"/>
    <n v="473.64395624999997"/>
    <n v="9355.93"/>
    <n v="584.74562500000002"/>
    <s v="шт"/>
    <n v="16"/>
    <n v="7578.3032999999996"/>
    <n v="6315.2527499999997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99"/>
    <s v="электроматериалы"/>
    <m/>
    <x v="2"/>
    <x v="95"/>
    <d v="2013-03-21T00:00:00"/>
    <n v="136.678"/>
    <n v="92.257649999999998"/>
    <n v="6833.9"/>
    <n v="113.89833333333333"/>
    <s v="шт"/>
    <n v="60"/>
    <n v="5535.4589999999998"/>
    <n v="4612.8824999999997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100"/>
    <s v="кабельная продукция"/>
    <m/>
    <x v="2"/>
    <x v="96"/>
    <d v="2014-04-18T00:00:00"/>
    <n v="57.804000000000002"/>
    <n v="39.017700000000005"/>
    <n v="240.85"/>
    <n v="48.17"/>
    <s v="м"/>
    <n v="5"/>
    <n v="195.08850000000001"/>
    <n v="162.57375000000002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101"/>
    <s v="кабельная продукция"/>
    <m/>
    <x v="2"/>
    <x v="97"/>
    <d v="2013-03-31T00:00:00"/>
    <n v="127.11839999999999"/>
    <n v="85.804919999999996"/>
    <n v="1588.98"/>
    <n v="105.932"/>
    <s v="м"/>
    <n v="15"/>
    <n v="1287.0737999999999"/>
    <n v="1072.5615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102"/>
    <s v="кабельная продукция"/>
    <m/>
    <x v="2"/>
    <x v="98"/>
    <d v="2013-05-21T00:00:00"/>
    <n v="122.03519999999999"/>
    <n v="82.373760000000004"/>
    <n v="2542.4"/>
    <n v="101.696"/>
    <s v="м"/>
    <n v="25"/>
    <n v="2059.3440000000001"/>
    <n v="1716.1200000000001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103"/>
    <s v="кабельная продукция"/>
    <m/>
    <x v="2"/>
    <x v="99"/>
    <d v="2012-12-26T00:00:00"/>
    <n v="73.259999999999991"/>
    <n v="49.450499999999998"/>
    <n v="4761.8999999999996"/>
    <n v="61.05"/>
    <s v="м"/>
    <n v="78"/>
    <n v="3857.1389999999997"/>
    <n v="3214.2824999999998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104"/>
    <s v="кабельная продукция"/>
    <m/>
    <x v="2"/>
    <x v="100"/>
    <d v="2014-03-31T00:00:00"/>
    <n v="33.363714285714288"/>
    <n v="22.520507142857145"/>
    <n v="2335.46"/>
    <n v="27.803095238095239"/>
    <s v="м"/>
    <n v="84"/>
    <n v="1891.7226000000003"/>
    <n v="1576.4355000000003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105"/>
    <s v="кабельная продукция"/>
    <m/>
    <x v="2"/>
    <x v="101"/>
    <d v="2017-06-30T00:00:00"/>
    <n v="50.8474"/>
    <n v="34.321995000000001"/>
    <n v="2542.37"/>
    <n v="42.372833333333332"/>
    <s v="м"/>
    <n v="60"/>
    <n v="2059.3197"/>
    <n v="1716.0997500000001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106"/>
    <s v="кабельная продукция"/>
    <m/>
    <x v="2"/>
    <x v="102"/>
    <d v="2009-10-28T00:00:00"/>
    <n v="1.728"/>
    <n v="1.1664000000000001"/>
    <n v="288"/>
    <n v="1.44"/>
    <s v="м"/>
    <n v="200"/>
    <n v="233.28000000000003"/>
    <n v="194.40000000000003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107"/>
    <s v="кабельная продукция"/>
    <m/>
    <x v="2"/>
    <x v="103"/>
    <d v="2011-04-26T00:00:00"/>
    <n v="486.0913333333333"/>
    <n v="328.11165"/>
    <n v="7291.37"/>
    <n v="405.07611111111112"/>
    <s v="м"/>
    <n v="18"/>
    <n v="5906.0096999999996"/>
    <n v="4921.6747500000001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108"/>
    <s v="кабельная продукция"/>
    <m/>
    <x v="2"/>
    <x v="104"/>
    <d v="2014-03-31T00:00:00"/>
    <n v="176.65199999999996"/>
    <n v="119.24009999999998"/>
    <n v="2944.2"/>
    <n v="147.20999999999998"/>
    <s v="м"/>
    <n v="20"/>
    <n v="2384.8019999999997"/>
    <n v="1987.3349999999998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109"/>
    <s v="кабельная продукция"/>
    <m/>
    <x v="2"/>
    <x v="105"/>
    <d v="2017-07-18T00:00:00"/>
    <n v="50.847359999999995"/>
    <n v="34.321967999999998"/>
    <n v="1059.32"/>
    <n v="42.372799999999998"/>
    <s v="м"/>
    <n v="25"/>
    <n v="858.04919999999993"/>
    <n v="715.04099999999994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110"/>
    <s v="электроматериалы"/>
    <m/>
    <x v="2"/>
    <x v="106"/>
    <s v="30.09.2014, 19.07.2017"/>
    <n v="723.86448000000007"/>
    <n v="488.60852400000005"/>
    <n v="30161.02"/>
    <n v="603.22040000000004"/>
    <s v="м"/>
    <n v="50"/>
    <n v="24430.426200000002"/>
    <n v="20358.688500000004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11"/>
    <s v="материалы"/>
    <m/>
    <x v="2"/>
    <x v="107"/>
    <s v="13.11.13,   23.01.14"/>
    <n v="96.351426666666669"/>
    <n v="65.037213000000008"/>
    <n v="72263.570000000007"/>
    <n v="80.292855555555562"/>
    <s v="м"/>
    <n v="900"/>
    <n v="58533.491700000006"/>
    <n v="48777.909750000006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112"/>
    <s v="материалы"/>
    <m/>
    <x v="2"/>
    <x v="108"/>
    <d v="2015-12-28T00:00:00"/>
    <n v="105.708"/>
    <n v="71.352900000000005"/>
    <n v="17618"/>
    <n v="88.09"/>
    <s v="м"/>
    <n v="200"/>
    <n v="14270.580000000002"/>
    <n v="11892.150000000001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113"/>
    <s v="металлопрокат"/>
    <m/>
    <x v="2"/>
    <x v="109"/>
    <d v="2008-11-01T00:00:00"/>
    <n v="6.8621306532663322"/>
    <n v="4.6319381909547737"/>
    <n v="1137.97"/>
    <n v="5.7184422110552768"/>
    <s v="кг"/>
    <n v="199"/>
    <n v="921.75569999999993"/>
    <n v="768.12974999999994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114"/>
    <s v="запорная арматура"/>
    <m/>
    <x v="2"/>
    <x v="110"/>
    <d v="2014-08-05T00:00:00"/>
    <n v="10379.279999999999"/>
    <n v="7006.0139999999992"/>
    <n v="43247"/>
    <n v="8649.4"/>
    <s v="шт"/>
    <n v="5"/>
    <n v="35030.069999999992"/>
    <n v="29191.724999999995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115"/>
    <s v="запорная арматура"/>
    <m/>
    <x v="2"/>
    <x v="111"/>
    <s v="покупка СМУ УН (21.03.13)"/>
    <n v="1197.558"/>
    <n v="808.35165000000006"/>
    <n v="1995.93"/>
    <n v="997.96500000000003"/>
    <s v="шт"/>
    <n v="2"/>
    <n v="1616.7033000000001"/>
    <n v="1347.2527500000001"/>
    <s v="Склад «Юг» р.п. Новоспасское"/>
    <s v="01192"/>
    <s v="невостребовано"/>
    <s v="удовлетворительное"/>
    <s v="Марахтанов М.В."/>
    <s v="раб. 8 (8422) 41-31-34"/>
    <x v="4"/>
  </r>
  <r>
    <n v="116"/>
    <s v="запорная арматура"/>
    <m/>
    <x v="2"/>
    <x v="112"/>
    <d v="2009-07-01T00:00:00"/>
    <n v="1641.0119999999999"/>
    <n v="1107.6831"/>
    <n v="16410.12"/>
    <n v="1367.51"/>
    <s v="шт"/>
    <n v="12"/>
    <n v="13292.197199999999"/>
    <n v="11076.831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17"/>
    <s v="запорная арматура"/>
    <m/>
    <x v="2"/>
    <x v="113"/>
    <d v="2012-12-14T00:00:00"/>
    <n v="8951.1359999999986"/>
    <n v="6042.0167999999994"/>
    <n v="7459.28"/>
    <n v="7459.28"/>
    <s v="шт"/>
    <n v="1"/>
    <n v="6042.0167999999994"/>
    <n v="5035.0140000000001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18"/>
    <s v="запорная арматура"/>
    <m/>
    <x v="2"/>
    <x v="114"/>
    <d v="2009-12-01T00:00:00"/>
    <n v="27600"/>
    <n v="18630"/>
    <n v="92000"/>
    <n v="23000"/>
    <s v="шт"/>
    <n v="4"/>
    <n v="74520"/>
    <n v="62100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19"/>
    <s v="запорная арматура"/>
    <m/>
    <x v="2"/>
    <x v="115"/>
    <d v="2011-11-01T00:00:00"/>
    <n v="69926.34"/>
    <n v="47200.279499999997"/>
    <n v="58271.95"/>
    <n v="58271.95"/>
    <s v="шт"/>
    <n v="1"/>
    <n v="47200.279499999997"/>
    <n v="39333.566249999996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20"/>
    <s v="запорная арматура"/>
    <m/>
    <x v="2"/>
    <x v="116"/>
    <d v="2013-06-01T00:00:00"/>
    <n v="14043.887999999999"/>
    <n v="9479.6243999999988"/>
    <n v="11703.24"/>
    <n v="11703.24"/>
    <s v="шт"/>
    <n v="1"/>
    <n v="9479.6243999999988"/>
    <n v="7899.686999999999"/>
    <s v="Склад «Юг» р.п. Новоспасское"/>
    <s v="01192"/>
    <s v="невостребовано"/>
    <s v="удовлетворительное"/>
    <s v="Марахтанов М.В."/>
    <s v="раб. 8 (8422) 41-31-34"/>
    <x v="4"/>
  </r>
  <r>
    <n v="121"/>
    <s v="запорная арматура"/>
    <m/>
    <x v="2"/>
    <x v="117"/>
    <d v="2013-06-01T00:00:00"/>
    <n v="27517.127999999997"/>
    <n v="18574.061399999999"/>
    <n v="45861.88"/>
    <n v="22930.94"/>
    <s v="шт"/>
    <n v="2"/>
    <n v="37148.122799999997"/>
    <n v="30956.769"/>
    <s v="Склад «Юг» р.п. Новоспасское"/>
    <s v="01192"/>
    <s v="невостребовано"/>
    <s v="удовлетворительное"/>
    <s v="Марахтанов М.В."/>
    <s v="раб. 8 (8422) 41-31-34"/>
    <x v="4"/>
  </r>
  <r>
    <n v="122"/>
    <s v="запорная арматура"/>
    <m/>
    <x v="2"/>
    <x v="118"/>
    <d v="2017-07-06T00:00:00"/>
    <n v="21610.799999999999"/>
    <n v="14587.289999999999"/>
    <n v="18009"/>
    <n v="18009"/>
    <s v="шт"/>
    <n v="1"/>
    <n v="14587.289999999999"/>
    <n v="12156.074999999999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23"/>
    <s v="запорная арматура"/>
    <m/>
    <x v="2"/>
    <x v="119"/>
    <s v="до 2006 года"/>
    <n v="4395.5999999999995"/>
    <n v="2967.0299999999997"/>
    <n v="7326"/>
    <n v="3663"/>
    <s v="шт"/>
    <n v="2"/>
    <n v="5934.0599999999995"/>
    <n v="4945.05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24"/>
    <s v="запорная арматура"/>
    <m/>
    <x v="2"/>
    <x v="120"/>
    <s v="до 2006 года"/>
    <n v="2721.6"/>
    <n v="1837.08"/>
    <n v="15876"/>
    <n v="2268"/>
    <s v="шт"/>
    <n v="7"/>
    <n v="12859.56"/>
    <n v="10716.3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25"/>
    <s v="материалы"/>
    <m/>
    <x v="2"/>
    <x v="121"/>
    <s v="покупка СМУ УН (21.03.13)"/>
    <n v="3480"/>
    <n v="2349"/>
    <n v="2900"/>
    <n v="2900"/>
    <s v="шт"/>
    <n v="1"/>
    <n v="2349"/>
    <n v="1957.5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126"/>
    <s v="материалы"/>
    <m/>
    <x v="2"/>
    <x v="122"/>
    <s v="покупка СМУ УН (21.03.13)"/>
    <n v="2815.212"/>
    <n v="1900.2681000000002"/>
    <n v="4692.0200000000004"/>
    <n v="2346.0100000000002"/>
    <s v="шт"/>
    <n v="2"/>
    <n v="3800.5362000000005"/>
    <n v="3167.1135000000004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127"/>
    <s v="запорная арматура"/>
    <m/>
    <x v="2"/>
    <x v="123"/>
    <d v="2011-06-28T00:00:00"/>
    <n v="3072.72"/>
    <n v="2074.0860000000002"/>
    <n v="2560.6"/>
    <n v="2560.6"/>
    <s v="шт"/>
    <n v="1"/>
    <n v="2074.0860000000002"/>
    <n v="1728.4050000000002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28"/>
    <s v="запорная арматура"/>
    <m/>
    <x v="2"/>
    <x v="124"/>
    <d v="2009-09-30T00:00:00"/>
    <n v="2427.6"/>
    <n v="1638.6299999999999"/>
    <n v="2023"/>
    <n v="2023"/>
    <s v="шт"/>
    <n v="1"/>
    <n v="1638.6299999999999"/>
    <n v="1365.5249999999999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29"/>
    <s v="запорная арматура"/>
    <m/>
    <x v="2"/>
    <x v="125"/>
    <d v="2009-08-02T00:00:00"/>
    <n v="2380.7999999999997"/>
    <n v="1607.04"/>
    <n v="11904"/>
    <n v="1984"/>
    <s v="шт"/>
    <n v="6"/>
    <n v="9642.24"/>
    <n v="8035.2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30"/>
    <s v="запорная арматура"/>
    <m/>
    <x v="2"/>
    <x v="126"/>
    <d v="2009-08-02T00:00:00"/>
    <n v="2663.6571428571428"/>
    <n v="1797.9685714285715"/>
    <n v="15538"/>
    <n v="2219.7142857142858"/>
    <s v="шт"/>
    <n v="7"/>
    <n v="12585.78"/>
    <n v="10488.150000000001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31"/>
    <s v="запорная арматура"/>
    <m/>
    <x v="2"/>
    <x v="127"/>
    <d v="2009-08-02T00:00:00"/>
    <n v="2803.2"/>
    <n v="1892.1599999999996"/>
    <n v="14016"/>
    <n v="2336"/>
    <s v="шт"/>
    <n v="6"/>
    <n v="11352.959999999997"/>
    <n v="9460.7999999999975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32"/>
    <s v="запорная арматура"/>
    <m/>
    <x v="2"/>
    <x v="128"/>
    <d v="2013-03-21T00:00:00"/>
    <n v="2050.1699999999996"/>
    <n v="1383.8647499999997"/>
    <n v="3416.95"/>
    <n v="1708.4749999999999"/>
    <s v="шт"/>
    <n v="2"/>
    <n v="2767.7294999999995"/>
    <n v="2306.4412499999999"/>
    <s v="Склад «Юг» р.п. Новоспасское"/>
    <s v="01192"/>
    <s v="невостребовано"/>
    <s v="удовлетворительное"/>
    <s v="Марахтанов М.В."/>
    <s v="раб. 8 (8422) 41-31-34"/>
    <x v="4"/>
  </r>
  <r>
    <n v="133"/>
    <s v="запорная арматура"/>
    <m/>
    <x v="2"/>
    <x v="129"/>
    <s v="30.04.2011, 31.07.2011"/>
    <n v="4606.7820000000002"/>
    <n v="3109.5778500000006"/>
    <n v="7677.97"/>
    <n v="3838.9850000000001"/>
    <s v="шт"/>
    <n v="2"/>
    <n v="6219.1557000000012"/>
    <n v="5182.629750000001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34"/>
    <s v="запорная арматура"/>
    <m/>
    <x v="2"/>
    <x v="130"/>
    <d v="2015-02-25T00:00:00"/>
    <n v="2599.7759999999998"/>
    <n v="1754.8488"/>
    <n v="23831.279999999999"/>
    <n v="2166.48"/>
    <s v="шт"/>
    <n v="11"/>
    <n v="19303.336800000001"/>
    <n v="16086.114000000001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135"/>
    <s v="запорная арматура"/>
    <m/>
    <x v="2"/>
    <x v="131"/>
    <d v="2014-03-31T00:00:00"/>
    <n v="25545.768"/>
    <n v="17243.393400000001"/>
    <n v="21288.14"/>
    <n v="21288.14"/>
    <s v="шт"/>
    <n v="1"/>
    <n v="17243.393400000001"/>
    <n v="14369.494500000001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36"/>
    <s v="запорная арматура"/>
    <m/>
    <x v="2"/>
    <x v="132"/>
    <d v="2011-12-01T00:00:00"/>
    <n v="332533.44"/>
    <n v="224460.07200000001"/>
    <n v="277111.2"/>
    <n v="277111.2"/>
    <s v="шт"/>
    <n v="1"/>
    <n v="224460.07200000001"/>
    <n v="187050.06000000003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37"/>
    <s v="запорная арматура"/>
    <m/>
    <x v="2"/>
    <x v="133"/>
    <s v="до 2006 года"/>
    <n v="34696.199999999997"/>
    <n v="23419.934999999998"/>
    <n v="57827"/>
    <n v="28913.5"/>
    <s v="шт"/>
    <n v="2"/>
    <n v="46839.869999999995"/>
    <n v="39033.224999999999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38"/>
    <s v="запорная арматура"/>
    <m/>
    <x v="2"/>
    <x v="134"/>
    <d v="2007-07-23T00:00:00"/>
    <n v="30636"/>
    <n v="20679.3"/>
    <n v="25530"/>
    <n v="25530"/>
    <s v="шт"/>
    <n v="1"/>
    <n v="20679.3"/>
    <n v="17232.75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139"/>
    <s v="запорная арматура"/>
    <m/>
    <x v="2"/>
    <x v="135"/>
    <d v="2014-06-09T00:00:00"/>
    <n v="122690.31599999999"/>
    <n v="82815.963300000003"/>
    <n v="102241.93"/>
    <n v="102241.93"/>
    <s v="шт"/>
    <n v="1"/>
    <n v="82815.963300000003"/>
    <n v="69013.302750000003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40"/>
    <s v="запорная арматура"/>
    <m/>
    <x v="2"/>
    <x v="136"/>
    <d v="2013-02-26T00:00:00"/>
    <n v="1740"/>
    <n v="1174.5"/>
    <n v="1450"/>
    <n v="1450"/>
    <s v="шт"/>
    <n v="1"/>
    <n v="1174.5"/>
    <n v="978.75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41"/>
    <s v="запорная арматура"/>
    <m/>
    <x v="2"/>
    <x v="137"/>
    <s v="покупка СМУ УН (21.03.13)"/>
    <n v="4816.116"/>
    <n v="3250.8782999999999"/>
    <n v="4013.43"/>
    <n v="4013.43"/>
    <s v="шт"/>
    <n v="1"/>
    <n v="3250.8782999999999"/>
    <n v="2709.0652500000001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42"/>
    <s v="запорная арматура"/>
    <m/>
    <x v="2"/>
    <x v="138"/>
    <d v="2013-12-16T00:00:00"/>
    <n v="30324.803999999996"/>
    <n v="20469.242699999995"/>
    <n v="50541.34"/>
    <n v="25270.67"/>
    <s v="шт"/>
    <n v="2"/>
    <n v="40938.48539999999"/>
    <n v="34115.404499999997"/>
    <s v="Склад «Юг» р.п. Новоспасское"/>
    <s v="01192"/>
    <s v="невостребовано"/>
    <s v="удовлетворительное"/>
    <s v="Марахтанов М.В."/>
    <s v="раб. 8 (8422) 41-31-34"/>
    <x v="4"/>
  </r>
  <r>
    <n v="143"/>
    <s v="материалы"/>
    <m/>
    <x v="2"/>
    <x v="139"/>
    <d v="2016-12-31T00:00:00"/>
    <n v="100116"/>
    <n v="67578.3"/>
    <n v="83430"/>
    <n v="83430"/>
    <s v="шт"/>
    <n v="1"/>
    <n v="67578.3"/>
    <n v="56315.250000000007"/>
    <s v="Склад «Юг» р.п. Новоспасское"/>
    <s v="01192"/>
    <s v="невостребовано"/>
    <s v="удовлетворительное"/>
    <s v="Марахтанов М.В."/>
    <s v="раб. 8 (8422) 41-31-34"/>
    <x v="4"/>
  </r>
  <r>
    <n v="144"/>
    <s v="материалы"/>
    <m/>
    <x v="2"/>
    <x v="140"/>
    <d v="2017-01-19T00:00:00"/>
    <n v="37.627058823529403"/>
    <n v="25.398264705882347"/>
    <n v="533.04999999999995"/>
    <n v="31.355882352941173"/>
    <s v="шт"/>
    <n v="17"/>
    <n v="431.77049999999991"/>
    <n v="359.80874999999992"/>
    <s v="Склад «Юг» р.п. Новоспасское"/>
    <s v="01192"/>
    <s v="невостребовано"/>
    <s v="удовлетворительное"/>
    <s v="Марахтанов М.В."/>
    <s v="раб. 8 (8422) 41-31-34"/>
    <x v="2"/>
  </r>
  <r>
    <n v="145"/>
    <s v="материалы"/>
    <m/>
    <x v="2"/>
    <x v="141"/>
    <d v="2014-01-31T00:00:00"/>
    <n v="30782.399999999998"/>
    <n v="20778.12"/>
    <n v="51304"/>
    <n v="25652"/>
    <s v="шт"/>
    <n v="2"/>
    <n v="41556.239999999998"/>
    <n v="34630.199999999997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146"/>
    <s v="трубопроводная арматура"/>
    <m/>
    <x v="2"/>
    <x v="142"/>
    <d v="2011-11-29T00:00:00"/>
    <n v="5460"/>
    <n v="3685.5"/>
    <n v="9100"/>
    <n v="4550"/>
    <s v="к-т"/>
    <n v="2"/>
    <n v="7371"/>
    <n v="6142.5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47"/>
    <s v="трубопроводная арматура"/>
    <m/>
    <x v="2"/>
    <x v="143"/>
    <d v="2017-05-04T00:00:00"/>
    <n v="15120"/>
    <n v="10206"/>
    <n v="25200"/>
    <n v="12600"/>
    <s v="шт"/>
    <n v="2"/>
    <n v="20412"/>
    <n v="17010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48"/>
    <s v="стройматериалы"/>
    <m/>
    <x v="2"/>
    <x v="144"/>
    <d v="2015-12-31T00:00:00"/>
    <n v="744"/>
    <n v="502.2"/>
    <n v="620"/>
    <n v="620"/>
    <s v="шт"/>
    <n v="1"/>
    <n v="502.2"/>
    <n v="418.5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49"/>
    <s v="материалы КИПиА"/>
    <m/>
    <x v="2"/>
    <x v="145"/>
    <d v="2011-10-29T00:00:00"/>
    <n v="44982.707999999991"/>
    <n v="30363.327899999997"/>
    <n v="74971.179999999993"/>
    <n v="37485.589999999997"/>
    <s v="шт"/>
    <n v="2"/>
    <n v="60726.655799999993"/>
    <n v="50605.546499999997"/>
    <s v="Склад «Юг» р.п. Новоспасское"/>
    <s v="01192"/>
    <s v="невостребовано"/>
    <s v="удовлетворительное"/>
    <s v="Марахтанов М.В."/>
    <s v="раб. 8 (8422) 41-31-34"/>
    <x v="2"/>
  </r>
  <r>
    <n v="150"/>
    <s v="материалы КИПиА"/>
    <m/>
    <x v="2"/>
    <x v="146"/>
    <d v="2013-07-03T00:00:00"/>
    <n v="762.71142857142843"/>
    <n v="514.83021428571419"/>
    <n v="4449.1499999999996"/>
    <n v="635.59285714285704"/>
    <s v="шт"/>
    <n v="7"/>
    <n v="3603.8114999999993"/>
    <n v="3003.1762499999995"/>
    <s v="Склад «Юг» р.п. Новоспасское"/>
    <s v="01192"/>
    <s v="невостребовано"/>
    <s v="удовлетворительное"/>
    <s v="Марахтанов М.В."/>
    <s v="раб. 8 (8422) 41-31-34"/>
    <x v="2"/>
  </r>
  <r>
    <n v="151"/>
    <s v="материалы КИПиА"/>
    <m/>
    <x v="2"/>
    <x v="147"/>
    <d v="2013-11-14T00:00:00"/>
    <n v="13798.982823529412"/>
    <n v="9314.3134058823525"/>
    <n v="195485.59"/>
    <n v="11499.152352941177"/>
    <s v="шт"/>
    <n v="17"/>
    <n v="158343.3279"/>
    <n v="131952.77325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52"/>
    <s v="электроматериалы"/>
    <m/>
    <x v="2"/>
    <x v="148"/>
    <d v="2013-07-03T00:00:00"/>
    <n v="7118.6399999999994"/>
    <n v="4805.0819999999994"/>
    <n v="5932.2"/>
    <n v="5932.2"/>
    <s v="шт"/>
    <n v="1"/>
    <n v="4805.0819999999994"/>
    <n v="4004.2349999999997"/>
    <s v="Склад «Юг» р.п. Новоспасское"/>
    <s v="01192"/>
    <s v="невостребовано"/>
    <s v="удовлетворительное"/>
    <s v="Марахтанов М.В."/>
    <s v="раб. 8 (8422) 41-31-34"/>
    <x v="2"/>
  </r>
  <r>
    <n v="153"/>
    <s v="материалы"/>
    <m/>
    <x v="2"/>
    <x v="149"/>
    <s v="до 2006 года"/>
    <n v="2880"/>
    <n v="1944"/>
    <n v="24000"/>
    <n v="2400"/>
    <s v="шт"/>
    <n v="10"/>
    <n v="19440"/>
    <n v="16200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154"/>
    <s v="запорная арматура"/>
    <m/>
    <x v="2"/>
    <x v="150"/>
    <d v="2010-09-28T00:00:00"/>
    <n v="4094.232"/>
    <n v="2763.6066000000001"/>
    <n v="3411.86"/>
    <n v="3411.86"/>
    <s v="шт"/>
    <n v="1"/>
    <n v="2763.6066000000001"/>
    <n v="2303.0055000000002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55"/>
    <s v="запорная арматура"/>
    <m/>
    <x v="2"/>
    <x v="151"/>
    <d v="2014-05-19T00:00:00"/>
    <n v="2801.4"/>
    <n v="1890.9450000000002"/>
    <n v="7003.5"/>
    <n v="2334.5"/>
    <s v="шт"/>
    <n v="3"/>
    <n v="5672.8350000000009"/>
    <n v="4727.3625000000011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56"/>
    <s v="запорная арматура"/>
    <m/>
    <x v="2"/>
    <x v="152"/>
    <d v="2014-07-01T00:00:00"/>
    <n v="2984.556"/>
    <n v="2014.5753"/>
    <n v="2487.13"/>
    <n v="2487.13"/>
    <s v="шт"/>
    <n v="1"/>
    <n v="2014.5753"/>
    <n v="1678.8127500000001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157"/>
    <s v="запорная арматура"/>
    <m/>
    <x v="2"/>
    <x v="153"/>
    <d v="2015-04-17T00:00:00"/>
    <n v="6268.4759999999997"/>
    <n v="4231.2213000000002"/>
    <n v="5223.7299999999996"/>
    <n v="5223.7299999999996"/>
    <s v="шт"/>
    <n v="1"/>
    <n v="4231.2213000000002"/>
    <n v="3526.0177500000004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158"/>
    <s v="запорная арматура"/>
    <m/>
    <x v="2"/>
    <x v="154"/>
    <s v="покупка СМУ УН (21.03.13)"/>
    <n v="1873.4639999999999"/>
    <n v="1264.5881999999999"/>
    <n v="3122.44"/>
    <n v="1561.22"/>
    <s v="шт"/>
    <n v="2"/>
    <n v="2529.1763999999998"/>
    <n v="2107.6469999999999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159"/>
    <s v="электроматериалы"/>
    <m/>
    <x v="2"/>
    <x v="155"/>
    <s v="30.05.2015, 31.01.2016"/>
    <n v="1220.3391999999999"/>
    <n v="823.72895999999992"/>
    <n v="15254.24"/>
    <n v="1016.9493333333334"/>
    <s v="шт"/>
    <n v="15"/>
    <n v="12355.934399999998"/>
    <n v="10296.611999999999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160"/>
    <s v="электроматериалы"/>
    <m/>
    <x v="2"/>
    <x v="156"/>
    <d v="2015-05-31T00:00:00"/>
    <n v="1932.204"/>
    <n v="1304.2377000000001"/>
    <n v="4830.51"/>
    <n v="1610.17"/>
    <s v="шт"/>
    <n v="3"/>
    <n v="3912.7131000000004"/>
    <n v="3260.5942500000006"/>
    <s v="Склад &quot;Север&quot; п. Якушка"/>
    <s v="00582"/>
    <s v="невостребовано"/>
    <s v="удовлетворительное"/>
    <s v="Марахтанов М.В."/>
    <s v="раб. 8 (8422) 41-31-34"/>
    <x v="0"/>
  </r>
  <r>
    <n v="161"/>
    <s v="электроматериалы"/>
    <m/>
    <x v="2"/>
    <x v="157"/>
    <s v="46шт - до 2006, 23шт - 29.02.2012"/>
    <n v="223.21077966101694"/>
    <n v="150.66727627118647"/>
    <n v="10974.53"/>
    <n v="186.00898305084746"/>
    <s v="шт"/>
    <n v="59"/>
    <n v="8889.3693000000021"/>
    <n v="7407.8077500000018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162"/>
    <s v="электроматериалы"/>
    <m/>
    <x v="2"/>
    <x v="158"/>
    <d v="2013-01-25T00:00:00"/>
    <n v="9.1525333333333343"/>
    <n v="6.1779600000000006"/>
    <n v="686.44"/>
    <n v="7.6271111111111116"/>
    <s v="шт"/>
    <n v="90"/>
    <n v="556.01640000000009"/>
    <n v="463.34700000000009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163"/>
    <s v="электроматериалы"/>
    <m/>
    <x v="2"/>
    <x v="159"/>
    <d v="2014-05-31T00:00:00"/>
    <n v="921.86571428571438"/>
    <n v="622.2593571428572"/>
    <n v="5377.55"/>
    <n v="768.22142857142865"/>
    <s v="шт"/>
    <n v="7"/>
    <n v="4355.8155000000006"/>
    <n v="3629.8462500000005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164"/>
    <s v="электроматериалы"/>
    <m/>
    <x v="2"/>
    <x v="160"/>
    <d v="2011-10-25T00:00:00"/>
    <n v="915.25349999999992"/>
    <n v="617.79611249999994"/>
    <n v="6101.69"/>
    <n v="762.71124999999995"/>
    <s v="шт"/>
    <n v="8"/>
    <n v="4942.3688999999995"/>
    <n v="4118.6407499999996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165"/>
    <s v="электроматериалы"/>
    <m/>
    <x v="2"/>
    <x v="161"/>
    <s v="30.09.14, 30.03.15, 30.09.15"/>
    <n v="1291.5255"/>
    <n v="871.77971250000007"/>
    <n v="8610.17"/>
    <n v="1076.27125"/>
    <s v="шт"/>
    <n v="8"/>
    <n v="6974.2377000000006"/>
    <n v="5811.8647500000006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166"/>
    <s v="электроматериалы"/>
    <m/>
    <x v="2"/>
    <x v="162"/>
    <d v="2013-02-27T00:00:00"/>
    <n v="8.1359999999999992"/>
    <n v="5.4917999999999996"/>
    <n v="33.9"/>
    <n v="6.7799999999999994"/>
    <s v="шт"/>
    <n v="5"/>
    <n v="27.458999999999996"/>
    <n v="22.882499999999997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167"/>
    <s v="электроматериалы"/>
    <m/>
    <x v="2"/>
    <x v="163"/>
    <d v="2015-10-20T00:00:00"/>
    <n v="19.321950000000001"/>
    <n v="13.042316250000001"/>
    <n v="1288.1300000000001"/>
    <n v="16.101625000000002"/>
    <s v="шт"/>
    <n v="80"/>
    <n v="1043.3853000000001"/>
    <n v="869.48775000000012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168"/>
    <s v="материалы"/>
    <m/>
    <x v="2"/>
    <x v="164"/>
    <d v="2014-09-30T00:00:00"/>
    <n v="324"/>
    <n v="218.70000000000002"/>
    <n v="40500"/>
    <n v="270"/>
    <s v="м"/>
    <n v="150"/>
    <n v="32805"/>
    <n v="27337.5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69"/>
    <s v="материалы"/>
    <m/>
    <x v="2"/>
    <x v="165"/>
    <s v="возврат от подрядчика 30.12.13"/>
    <n v="242.42400000000001"/>
    <n v="163.6362"/>
    <n v="4040.4"/>
    <n v="202.02"/>
    <s v="шт"/>
    <n v="20"/>
    <n v="3272.7240000000002"/>
    <n v="2727.2700000000004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170"/>
    <s v="запорная арматура"/>
    <m/>
    <x v="2"/>
    <x v="166"/>
    <s v="покупка СМУ УН (21.03.13)"/>
    <n v="649.54799999999989"/>
    <n v="438.44489999999996"/>
    <n v="541.29"/>
    <n v="541.29"/>
    <s v="шт"/>
    <n v="1"/>
    <n v="438.44489999999996"/>
    <n v="365.37074999999999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171"/>
    <s v="запчасти"/>
    <m/>
    <x v="2"/>
    <x v="167"/>
    <d v="2016-04-19T00:00:00"/>
    <n v="91.523999999999987"/>
    <n v="61.778699999999986"/>
    <n v="76.27"/>
    <n v="76.27"/>
    <s v="шт"/>
    <n v="1"/>
    <n v="61.778699999999986"/>
    <n v="51.482249999999993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172"/>
    <s v="запчасти"/>
    <m/>
    <x v="2"/>
    <x v="168"/>
    <d v="2016-04-19T00:00:00"/>
    <n v="111.86399999999999"/>
    <n v="75.508200000000002"/>
    <n v="93.22"/>
    <n v="93.22"/>
    <s v="шт"/>
    <n v="1"/>
    <n v="75.508200000000002"/>
    <n v="62.923500000000004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173"/>
    <s v="запчасти"/>
    <m/>
    <x v="2"/>
    <x v="169"/>
    <d v="2006-09-27T00:00:00"/>
    <n v="48.815999999999995"/>
    <n v="32.950799999999994"/>
    <n v="122.04"/>
    <n v="40.68"/>
    <s v="шт"/>
    <n v="3"/>
    <n v="98.852399999999989"/>
    <n v="82.376999999999995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174"/>
    <s v="запчасти"/>
    <m/>
    <x v="2"/>
    <x v="170"/>
    <d v="2014-04-09T00:00:00"/>
    <n v="566.4"/>
    <n v="382.32"/>
    <n v="1416"/>
    <n v="472"/>
    <s v="шт"/>
    <n v="3"/>
    <n v="1146.96"/>
    <n v="955.80000000000007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175"/>
    <s v="материалы КИПиА"/>
    <m/>
    <x v="2"/>
    <x v="171"/>
    <d v="2013-08-29T00:00:00"/>
    <n v="9204"/>
    <n v="6212.7"/>
    <n v="15340"/>
    <n v="7670"/>
    <s v="шт"/>
    <n v="2"/>
    <n v="12425.4"/>
    <n v="10354.5"/>
    <s v="Склад «Юг» р.п. Новоспасское"/>
    <s v="01192"/>
    <s v="невостребовано"/>
    <s v="удовлетворительное"/>
    <s v="Марахтанов М.В."/>
    <s v="раб. 8 (8422) 41-31-34"/>
    <x v="2"/>
  </r>
  <r>
    <n v="176"/>
    <s v="материалы КИПиА"/>
    <m/>
    <x v="2"/>
    <x v="172"/>
    <d v="2015-03-05T00:00:00"/>
    <n v="9770.4"/>
    <n v="6595.0199999999995"/>
    <n v="32568"/>
    <n v="8142"/>
    <s v="шт"/>
    <n v="4"/>
    <n v="26380.079999999998"/>
    <n v="21983.399999999998"/>
    <s v="Склад «Юг» р.п. Новоспасское"/>
    <s v="01192"/>
    <s v="невостребовано"/>
    <s v="удовлетворительное"/>
    <s v="Марахтанов М.В."/>
    <s v="раб. 8 (8422) 41-31-34"/>
    <x v="2"/>
  </r>
  <r>
    <n v="177"/>
    <s v="стройматериалы"/>
    <m/>
    <x v="2"/>
    <x v="173"/>
    <d v="2016-05-24T00:00:00"/>
    <n v="138.02737500000001"/>
    <n v="93.168478125000007"/>
    <n v="11042.19"/>
    <n v="115.0228125"/>
    <s v="кг"/>
    <n v="96"/>
    <n v="8944.1739000000016"/>
    <n v="7453.4782500000019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78"/>
    <s v="материалы КИПиА"/>
    <m/>
    <x v="2"/>
    <x v="174"/>
    <d v="2015-08-20T00:00:00"/>
    <n v="3657.5279999999998"/>
    <n v="2468.8314"/>
    <n v="3047.94"/>
    <n v="3047.94"/>
    <s v="шт"/>
    <n v="1"/>
    <n v="2468.8314"/>
    <n v="2057.3595"/>
    <s v="Склад &quot;Север&quot; п. Якушка"/>
    <s v="00582"/>
    <s v="невостребовано"/>
    <s v="удовлетворительное"/>
    <s v="Марахтанов М.В."/>
    <s v="раб. 8 (8422) 41-31-34"/>
    <x v="2"/>
  </r>
  <r>
    <n v="179"/>
    <s v="материалы"/>
    <m/>
    <x v="2"/>
    <x v="175"/>
    <d v="2017-01-31T00:00:00"/>
    <n v="803.38979999999992"/>
    <n v="542.28811499999995"/>
    <n v="26779.66"/>
    <n v="669.49149999999997"/>
    <s v="м"/>
    <n v="40"/>
    <n v="21691.524599999997"/>
    <n v="18076.270499999999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180"/>
    <s v="материалы"/>
    <m/>
    <x v="2"/>
    <x v="176"/>
    <d v="2014-02-19T00:00:00"/>
    <n v="93.55919999999999"/>
    <n v="63.152459999999998"/>
    <n v="1559.32"/>
    <n v="77.965999999999994"/>
    <s v="шт"/>
    <n v="20"/>
    <n v="1263.0491999999999"/>
    <n v="1052.5409999999999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181"/>
    <s v="стройматериалы"/>
    <m/>
    <x v="2"/>
    <x v="177"/>
    <d v="2014-08-26T00:00:00"/>
    <n v="16374"/>
    <n v="11052.45"/>
    <n v="13645"/>
    <n v="13645"/>
    <s v="шт"/>
    <n v="1"/>
    <n v="11052.45"/>
    <n v="9210.3750000000018"/>
    <s v="Склад «Юг» р.п. Новоспасское"/>
    <s v="01192"/>
    <s v="невостребовано"/>
    <s v="удовлетворительное"/>
    <s v="Марахтанов М.В."/>
    <s v="раб. 8 (8422) 41-31-34"/>
    <x v="2"/>
  </r>
  <r>
    <n v="182"/>
    <s v="материалы КИПиА"/>
    <m/>
    <x v="2"/>
    <x v="178"/>
    <d v="2012-12-12T00:00:00"/>
    <n v="382.37268292682921"/>
    <n v="258.10156097560974"/>
    <n v="6532.2"/>
    <n v="318.64390243902437"/>
    <s v="кг"/>
    <n v="20.5"/>
    <n v="5291.0819999999994"/>
    <n v="4409.2349999999997"/>
    <s v="Склад «Юг» р.п. Новоспасское"/>
    <s v="01192"/>
    <s v="невостребовано"/>
    <s v="удовлетворительное"/>
    <s v="Марахтанов М.В."/>
    <s v="раб. 8 (8422) 41-31-34"/>
    <x v="3"/>
  </r>
  <r>
    <n v="183"/>
    <s v="материалы"/>
    <m/>
    <x v="2"/>
    <x v="179"/>
    <d v="2013-12-12T00:00:00"/>
    <n v="1980"/>
    <n v="1336.5"/>
    <n v="1650"/>
    <n v="1650"/>
    <s v="шт"/>
    <n v="1"/>
    <n v="1336.5"/>
    <n v="1113.75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184"/>
    <s v="материалы"/>
    <m/>
    <x v="2"/>
    <x v="180"/>
    <d v="2013-12-12T00:00:00"/>
    <n v="1980"/>
    <n v="1336.5"/>
    <n v="3300"/>
    <n v="1650"/>
    <s v="шт"/>
    <n v="2"/>
    <n v="2673"/>
    <n v="2227.5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185"/>
    <s v="материалы"/>
    <m/>
    <x v="2"/>
    <x v="181"/>
    <d v="2015-12-09T00:00:00"/>
    <n v="83119.199999999997"/>
    <n v="56105.46"/>
    <n v="138532"/>
    <n v="69266"/>
    <s v="шт"/>
    <n v="2"/>
    <n v="112210.92"/>
    <n v="93509.1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186"/>
    <s v="материалы"/>
    <m/>
    <x v="2"/>
    <x v="182"/>
    <d v="2010-08-01T00:00:00"/>
    <n v="4522.3679999999995"/>
    <n v="3052.5983999999999"/>
    <n v="3768.64"/>
    <n v="3768.64"/>
    <s v="шт"/>
    <n v="1"/>
    <n v="3052.5983999999999"/>
    <n v="2543.8319999999999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187"/>
    <s v="материалы"/>
    <m/>
    <x v="2"/>
    <x v="183"/>
    <d v="2014-11-13T00:00:00"/>
    <n v="2046"/>
    <n v="1381.05"/>
    <n v="1705"/>
    <n v="1705"/>
    <s v="шт"/>
    <n v="1"/>
    <n v="1381.05"/>
    <n v="1150.875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88"/>
    <s v="материалы"/>
    <m/>
    <x v="2"/>
    <x v="184"/>
    <d v="2014-11-13T00:00:00"/>
    <n v="2220"/>
    <n v="1498.5"/>
    <n v="1850"/>
    <n v="1850"/>
    <s v="шт"/>
    <n v="1"/>
    <n v="1498.5"/>
    <n v="1248.75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89"/>
    <s v="материалы КИПиА"/>
    <m/>
    <x v="2"/>
    <x v="185"/>
    <d v="2012-02-28T00:00:00"/>
    <n v="1730.0399999999997"/>
    <n v="1167.7769999999998"/>
    <n v="12975.3"/>
    <n v="1441.6999999999998"/>
    <s v="шт"/>
    <n v="9"/>
    <n v="10509.992999999999"/>
    <n v="8758.3274999999994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190"/>
    <s v="жби"/>
    <m/>
    <x v="2"/>
    <x v="186"/>
    <d v="2016-02-12T00:00:00"/>
    <n v="2712.6"/>
    <n v="1831.0049999999999"/>
    <n v="29386.5"/>
    <n v="2260.5"/>
    <s v="шт"/>
    <n v="13"/>
    <n v="23803.064999999999"/>
    <n v="19835.887500000001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191"/>
    <s v="материалы"/>
    <m/>
    <x v="2"/>
    <x v="187"/>
    <d v="2017-06-15T00:00:00"/>
    <n v="372"/>
    <n v="251.1"/>
    <n v="310"/>
    <n v="310"/>
    <s v="шт"/>
    <n v="1"/>
    <n v="251.1"/>
    <n v="209.25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92"/>
    <s v="материалы"/>
    <m/>
    <x v="2"/>
    <x v="188"/>
    <d v="2013-11-14T00:00:00"/>
    <n v="4322.0280000000002"/>
    <n v="2917.3689000000004"/>
    <n v="7203.38"/>
    <n v="3601.69"/>
    <s v="шт"/>
    <n v="2"/>
    <n v="5834.7378000000008"/>
    <n v="4862.281500000001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93"/>
    <s v="трубопроводная арматура"/>
    <m/>
    <x v="2"/>
    <x v="189"/>
    <d v="2014-06-18T00:00:00"/>
    <n v="594.72"/>
    <n v="401.43600000000004"/>
    <n v="1982.4"/>
    <n v="495.6"/>
    <s v="шт"/>
    <n v="4"/>
    <n v="1605.7440000000001"/>
    <n v="1338.1200000000001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194"/>
    <s v="трубопроводная арматура"/>
    <m/>
    <x v="2"/>
    <x v="190"/>
    <s v="покупка СМУ УН (21.03.13)"/>
    <n v="2277.96"/>
    <n v="1537.623"/>
    <n v="1898.3"/>
    <n v="1898.3"/>
    <s v="шт"/>
    <n v="1"/>
    <n v="1537.623"/>
    <n v="1281.3525000000002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95"/>
    <s v="трубопроводная арматура"/>
    <m/>
    <x v="2"/>
    <x v="191"/>
    <s v="покупка СМУ УН (21.03.13)"/>
    <n v="6947.6952000000001"/>
    <n v="4689.6942600000002"/>
    <n v="57897.46"/>
    <n v="5789.7460000000001"/>
    <s v="шт"/>
    <n v="10"/>
    <n v="46896.942600000002"/>
    <n v="39080.785500000005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196"/>
    <s v="трубопроводная арматура"/>
    <m/>
    <x v="2"/>
    <x v="192"/>
    <s v="принято СП НУ (01.10.08)"/>
    <n v="11538.767999999998"/>
    <n v="7788.6683999999996"/>
    <n v="19231.28"/>
    <n v="9615.64"/>
    <s v="шт"/>
    <n v="2"/>
    <n v="15577.336799999999"/>
    <n v="12981.114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197"/>
    <s v="трубопроводная арматура"/>
    <m/>
    <x v="2"/>
    <x v="193"/>
    <s v="покупка СМУ УН (21.03.13)"/>
    <n v="6114.06"/>
    <n v="4126.9904999999999"/>
    <n v="10190.1"/>
    <n v="5095.05"/>
    <s v="шт"/>
    <n v="2"/>
    <n v="8253.9809999999998"/>
    <n v="6878.3175000000001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198"/>
    <s v="трубопроводная арматура"/>
    <m/>
    <x v="2"/>
    <x v="194"/>
    <d v="2014-03-14T00:00:00"/>
    <n v="8526"/>
    <n v="5755.05"/>
    <n v="7105"/>
    <n v="7105"/>
    <s v="шт"/>
    <n v="1"/>
    <n v="5755.05"/>
    <n v="4795.875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199"/>
    <s v="трубопроводная арматура"/>
    <m/>
    <x v="2"/>
    <x v="195"/>
    <d v="2014-03-14T00:00:00"/>
    <n v="9048"/>
    <n v="6107.4000000000005"/>
    <n v="7540"/>
    <n v="7540"/>
    <s v="шт"/>
    <n v="1"/>
    <n v="6107.4000000000005"/>
    <n v="5089.5000000000009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200"/>
    <s v="трубопроводная арматура"/>
    <m/>
    <x v="2"/>
    <x v="196"/>
    <d v="2015-08-17T00:00:00"/>
    <n v="20220.48"/>
    <n v="13648.824000000001"/>
    <n v="33700.800000000003"/>
    <n v="16850.400000000001"/>
    <s v="шт"/>
    <n v="2"/>
    <n v="27297.648000000001"/>
    <n v="22748.04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201"/>
    <s v="трубопроводная арматура"/>
    <m/>
    <x v="2"/>
    <x v="197"/>
    <d v="2017-03-01T00:00:00"/>
    <n v="1464"/>
    <n v="988.2"/>
    <n v="1220"/>
    <n v="1220"/>
    <s v="шт"/>
    <n v="1"/>
    <n v="988.2"/>
    <n v="823.50000000000011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202"/>
    <s v="трубопроводная арматура"/>
    <m/>
    <x v="2"/>
    <x v="198"/>
    <d v="2013-03-21T00:00:00"/>
    <n v="169.22400000000002"/>
    <n v="114.22620000000001"/>
    <n v="141.02000000000001"/>
    <n v="141.02000000000001"/>
    <s v="шт"/>
    <n v="1"/>
    <n v="114.22620000000001"/>
    <n v="95.188500000000005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203"/>
    <s v="трубопроводная арматура"/>
    <m/>
    <x v="2"/>
    <x v="199"/>
    <d v="2015-09-30T00:00:00"/>
    <n v="13353.6"/>
    <n v="9013.68"/>
    <n v="22256"/>
    <n v="11128"/>
    <s v="шт"/>
    <n v="2"/>
    <n v="18027.36"/>
    <n v="15022.800000000001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204"/>
    <s v="трубопроводная арматура"/>
    <m/>
    <x v="2"/>
    <x v="200"/>
    <d v="2015-09-30T00:00:00"/>
    <n v="13870.8"/>
    <n v="9362.7899999999991"/>
    <n v="46236"/>
    <n v="11559"/>
    <s v="шт"/>
    <n v="4"/>
    <n v="37451.159999999996"/>
    <n v="31209.3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205"/>
    <s v="материалы КИПиА"/>
    <m/>
    <x v="2"/>
    <x v="201"/>
    <s v="возврат от подрядчика (19.02.14)"/>
    <n v="95095.728000000003"/>
    <n v="64189.616400000006"/>
    <n v="158492.88"/>
    <n v="79246.44"/>
    <s v="шт"/>
    <n v="2"/>
    <n v="128379.23280000001"/>
    <n v="106982.69400000002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206"/>
    <s v="материалы КИПиА"/>
    <m/>
    <x v="2"/>
    <x v="202"/>
    <s v="возврат от подрядчика (19.02.14)"/>
    <n v="152768.55600000001"/>
    <n v="103118.77530000002"/>
    <n v="381921.39"/>
    <n v="127307.13"/>
    <s v="шт"/>
    <n v="3"/>
    <n v="309356.32590000005"/>
    <n v="257796.93825000006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207"/>
    <s v="материалы"/>
    <m/>
    <x v="2"/>
    <x v="203"/>
    <s v="покупка СМУ УН (21.03.13)"/>
    <n v="1161.114"/>
    <n v="783.75195000000008"/>
    <n v="1935.19"/>
    <n v="967.59500000000003"/>
    <s v="шт"/>
    <n v="2"/>
    <n v="1567.5039000000002"/>
    <n v="1306.2532500000002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208"/>
    <s v="трубопроводная арматура"/>
    <m/>
    <x v="2"/>
    <x v="204"/>
    <d v="2016-02-12T00:00:00"/>
    <n v="2158.5239999999999"/>
    <n v="1457.0037"/>
    <n v="1798.77"/>
    <n v="1798.77"/>
    <s v="шт"/>
    <n v="1"/>
    <n v="1457.0037"/>
    <n v="1214.16975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209"/>
    <s v="трубопроводная арматура"/>
    <m/>
    <x v="2"/>
    <x v="205"/>
    <d v="2014-01-29T00:00:00"/>
    <n v="1896.6"/>
    <n v="1280.2049999999999"/>
    <n v="7902.5"/>
    <n v="1580.5"/>
    <s v="шт"/>
    <n v="5"/>
    <n v="6401.0249999999996"/>
    <n v="5334.1875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210"/>
    <s v="трубопроводная арматура"/>
    <m/>
    <x v="2"/>
    <x v="206"/>
    <d v="2014-09-30T00:00:00"/>
    <n v="2257.4639999999999"/>
    <n v="1523.7882"/>
    <n v="1881.22"/>
    <n v="1881.22"/>
    <s v="шт"/>
    <n v="1"/>
    <n v="1523.7882"/>
    <n v="1269.8235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211"/>
    <s v="трубопроводная арматура"/>
    <m/>
    <x v="2"/>
    <x v="207"/>
    <s v="01.05.13,  30.08.13"/>
    <n v="2337.1876363636366"/>
    <n v="1577.6016545454547"/>
    <n v="21424.22"/>
    <n v="1947.6563636363637"/>
    <s v="шт"/>
    <n v="11"/>
    <n v="17353.618200000001"/>
    <n v="14461.348500000002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212"/>
    <s v="трубопроводная арматура"/>
    <m/>
    <x v="2"/>
    <x v="208"/>
    <s v="покупка СМУ УН (21.03.13)"/>
    <n v="3496.3560000000002"/>
    <n v="2360.0403000000001"/>
    <n v="2913.63"/>
    <n v="2913.63"/>
    <s v="шт"/>
    <n v="1"/>
    <n v="2360.0403000000001"/>
    <n v="1966.7002500000001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213"/>
    <s v="трубопроводная арматура"/>
    <m/>
    <x v="2"/>
    <x v="209"/>
    <d v="2017-09-07T00:00:00"/>
    <n v="4448.3999999999996"/>
    <n v="3002.6699999999996"/>
    <n v="7414"/>
    <n v="3707"/>
    <s v="шт"/>
    <n v="2"/>
    <n v="6005.3399999999992"/>
    <n v="5004.45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214"/>
    <s v="трубопроводная арматура"/>
    <m/>
    <x v="2"/>
    <x v="210"/>
    <d v="2013-05-10T00:00:00"/>
    <n v="3131.652"/>
    <n v="2113.8651"/>
    <n v="2609.71"/>
    <n v="2609.71"/>
    <s v="шт"/>
    <n v="1"/>
    <n v="2113.8651"/>
    <n v="1761.5542500000001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215"/>
    <s v="жби"/>
    <m/>
    <x v="2"/>
    <x v="211"/>
    <d v="2015-08-31T00:00:00"/>
    <n v="10372.199999999999"/>
    <n v="7001.2349999999997"/>
    <n v="8643.5"/>
    <n v="8643.5"/>
    <s v="шт"/>
    <n v="1"/>
    <n v="7001.2349999999997"/>
    <n v="5834.3625000000002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216"/>
    <s v="жби"/>
    <m/>
    <x v="2"/>
    <x v="212"/>
    <d v="2015-02-12T00:00:00"/>
    <n v="15126.227999999999"/>
    <n v="10210.203899999999"/>
    <n v="12605.19"/>
    <n v="12605.19"/>
    <s v="шт"/>
    <n v="1"/>
    <n v="10210.203899999999"/>
    <n v="8508.5032499999998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217"/>
    <s v="жби"/>
    <m/>
    <x v="2"/>
    <x v="213"/>
    <d v="2013-01-25T00:00:00"/>
    <n v="2713.37275"/>
    <n v="1831.52660625"/>
    <n v="108534.91"/>
    <n v="2261.1439583333336"/>
    <s v="шт"/>
    <n v="48"/>
    <n v="87913.277100000007"/>
    <n v="73261.06425000001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218"/>
    <s v="жби"/>
    <m/>
    <x v="2"/>
    <x v="213"/>
    <d v="2013-04-24T00:00:00"/>
    <n v="3030.24"/>
    <n v="2045.4119999999998"/>
    <n v="12626"/>
    <n v="2525.1999999999998"/>
    <s v="м.кв."/>
    <n v="5"/>
    <n v="10227.06"/>
    <n v="8522.5499999999993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219"/>
    <s v="жби"/>
    <m/>
    <x v="2"/>
    <x v="214"/>
    <d v="2015-09-30T00:00:00"/>
    <n v="2298.3359999999998"/>
    <n v="1551.3768"/>
    <n v="7661.12"/>
    <n v="1915.28"/>
    <s v="шт"/>
    <n v="4"/>
    <n v="6205.5072"/>
    <n v="5171.2560000000003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220"/>
    <s v="жби"/>
    <m/>
    <x v="2"/>
    <x v="215"/>
    <d v="2017-07-17T00:00:00"/>
    <n v="5299.2"/>
    <n v="3576.9599999999996"/>
    <n v="17664"/>
    <n v="4416"/>
    <s v="шт"/>
    <n v="4"/>
    <n v="14307.839999999998"/>
    <n v="11923.199999999999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221"/>
    <s v="стройматериалы"/>
    <m/>
    <x v="2"/>
    <x v="216"/>
    <d v="2013-10-21T00:00:00"/>
    <n v="282.78256410256415"/>
    <n v="190.87823076923081"/>
    <n v="2757.13"/>
    <n v="235.65213675213678"/>
    <s v="м.кв."/>
    <n v="11.7"/>
    <n v="2233.2753000000002"/>
    <n v="1861.0627500000003"/>
    <s v="Склад &quot;Север&quot; п. Якушка"/>
    <s v="00582"/>
    <s v="невостребовано"/>
    <s v="удовлетворительное"/>
    <s v="Марахтанов М.В."/>
    <s v="раб. 8 (8422) 41-31-34"/>
    <x v="9"/>
  </r>
  <r>
    <n v="222"/>
    <s v="стройматериалы"/>
    <m/>
    <x v="2"/>
    <x v="217"/>
    <d v="2013-10-21T00:00:00"/>
    <n v="285.04479999999995"/>
    <n v="192.40523999999999"/>
    <n v="1781.53"/>
    <n v="237.53733333333332"/>
    <s v="м.кв."/>
    <n v="7.5"/>
    <n v="1443.0392999999999"/>
    <n v="1202.5327500000001"/>
    <s v="Склад &quot;Север&quot; п. Якушка"/>
    <s v="00582"/>
    <s v="невостребовано"/>
    <s v="удовлетворительное"/>
    <s v="Марахтанов М.В."/>
    <s v="раб. 8 (8422) 41-31-34"/>
    <x v="9"/>
  </r>
  <r>
    <n v="223"/>
    <s v="стройматериалы"/>
    <m/>
    <x v="2"/>
    <x v="218"/>
    <s v="принято СП НУ (01.10.08)"/>
    <n v="356.68625336927226"/>
    <n v="240.7632210242588"/>
    <n v="2205.5100000000002"/>
    <n v="297.23854447439356"/>
    <s v="м.кв."/>
    <n v="7.42"/>
    <n v="1786.4631000000002"/>
    <n v="1488.7192500000001"/>
    <s v="Склад &quot;Север&quot; п. Якушка"/>
    <s v="00582"/>
    <s v="невостребовано"/>
    <s v="удовлетворительное"/>
    <s v="Марахтанов М.В."/>
    <s v="раб. 8 (8422) 41-31-34"/>
    <x v="9"/>
  </r>
  <r>
    <n v="224"/>
    <s v="стройматериалы"/>
    <m/>
    <x v="2"/>
    <x v="219"/>
    <d v="2013-10-21T00:00:00"/>
    <n v="1796.0040000000001"/>
    <n v="1212.3027000000002"/>
    <n v="2993.34"/>
    <n v="1496.67"/>
    <s v="шт"/>
    <n v="2"/>
    <n v="2424.6054000000004"/>
    <n v="2020.5045000000005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225"/>
    <s v="электроматериалы"/>
    <m/>
    <x v="2"/>
    <x v="220"/>
    <d v="2011-07-20T00:00:00"/>
    <n v="30"/>
    <n v="20.25"/>
    <n v="7500"/>
    <n v="25"/>
    <s v="шт"/>
    <n v="300"/>
    <n v="6075"/>
    <n v="5062.5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226"/>
    <s v="материалы"/>
    <m/>
    <x v="2"/>
    <x v="221"/>
    <d v="2015-08-21T00:00:00"/>
    <n v="145.9605"/>
    <n v="98.523337499999997"/>
    <n v="1946.14"/>
    <n v="121.63375000000001"/>
    <s v="шт"/>
    <n v="16"/>
    <n v="1576.3733999999999"/>
    <n v="1313.6445000000001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227"/>
    <s v="материалы"/>
    <m/>
    <x v="2"/>
    <x v="222"/>
    <d v="2015-12-15T00:00:00"/>
    <n v="69.012"/>
    <n v="46.583100000000002"/>
    <n v="115.02"/>
    <n v="57.51"/>
    <s v="шт"/>
    <n v="2"/>
    <n v="93.166200000000003"/>
    <n v="77.638500000000008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228"/>
    <s v="материалы"/>
    <m/>
    <x v="2"/>
    <x v="223"/>
    <d v="2008-06-30T00:00:00"/>
    <n v="166.98"/>
    <n v="112.71149999999999"/>
    <n v="139.15"/>
    <n v="139.15"/>
    <s v="шт"/>
    <n v="1"/>
    <n v="112.71149999999999"/>
    <n v="93.926249999999996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229"/>
    <s v="материалы"/>
    <m/>
    <x v="2"/>
    <x v="224"/>
    <s v="31.05.14,   28.08.14"/>
    <n v="987.11505882352924"/>
    <n v="666.30266470588231"/>
    <n v="27968.26"/>
    <n v="822.59588235294109"/>
    <s v="шт"/>
    <n v="34"/>
    <n v="22654.2906"/>
    <n v="18878.575500000003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230"/>
    <s v="материалы"/>
    <m/>
    <x v="2"/>
    <x v="225"/>
    <d v="2010-08-05T00:00:00"/>
    <n v="559.322"/>
    <n v="377.54235"/>
    <n v="2796.61"/>
    <n v="466.10166666666669"/>
    <s v="шт"/>
    <n v="6"/>
    <n v="2265.2541000000001"/>
    <n v="1887.7117500000002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231"/>
    <s v="материалы"/>
    <m/>
    <x v="2"/>
    <x v="226"/>
    <d v="2010-08-05T00:00:00"/>
    <n v="1408.4739999999999"/>
    <n v="950.71994999999993"/>
    <n v="7042.37"/>
    <n v="1173.7283333333332"/>
    <s v="шт"/>
    <n v="6"/>
    <n v="5704.3197"/>
    <n v="4753.5997500000003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232"/>
    <s v="материалы"/>
    <m/>
    <x v="2"/>
    <x v="227"/>
    <s v="02.04.15,   16.07.12"/>
    <n v="5350.6175999999996"/>
    <n v="3611.6668799999998"/>
    <n v="22294.240000000002"/>
    <n v="4458.848"/>
    <s v="шт"/>
    <n v="5"/>
    <n v="18058.3344"/>
    <n v="15048.612000000001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233"/>
    <s v="материалы"/>
    <m/>
    <x v="2"/>
    <x v="228"/>
    <d v="2006-01-31T00:00:00"/>
    <n v="4766.4359999999997"/>
    <n v="3217.3442999999997"/>
    <n v="3972.03"/>
    <n v="3972.03"/>
    <s v="шт"/>
    <n v="1"/>
    <n v="3217.3442999999997"/>
    <n v="2681.1202499999999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234"/>
    <s v="материалы"/>
    <m/>
    <x v="2"/>
    <x v="229"/>
    <s v="принято НГДУ ПН (01.10.08)"/>
    <n v="365.4"/>
    <n v="246.64499999999995"/>
    <n v="304.5"/>
    <n v="304.5"/>
    <s v="шт"/>
    <n v="1"/>
    <n v="246.64499999999995"/>
    <n v="205.53749999999997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235"/>
    <s v="материалы"/>
    <m/>
    <x v="2"/>
    <x v="230"/>
    <s v="до 2006 года"/>
    <n v="531.6"/>
    <n v="358.83000000000004"/>
    <n v="886"/>
    <n v="443"/>
    <s v="шт"/>
    <n v="2"/>
    <n v="717.66000000000008"/>
    <n v="598.05000000000007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236"/>
    <s v="материалы"/>
    <m/>
    <x v="2"/>
    <x v="231"/>
    <d v="2013-06-27T00:00:00"/>
    <n v="498.63599999999997"/>
    <n v="336.57929999999999"/>
    <n v="415.53"/>
    <n v="415.53"/>
    <s v="шт"/>
    <n v="1"/>
    <n v="336.57929999999999"/>
    <n v="280.48275000000001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237"/>
    <s v="материалы"/>
    <m/>
    <x v="2"/>
    <x v="232"/>
    <d v="2009-07-14T00:00:00"/>
    <n v="812.02800000000002"/>
    <n v="548.11889999999994"/>
    <n v="676.69"/>
    <n v="676.69"/>
    <s v="шт"/>
    <n v="1"/>
    <n v="548.11889999999994"/>
    <n v="456.76574999999997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238"/>
    <s v="материалы"/>
    <m/>
    <x v="2"/>
    <x v="233"/>
    <s v="до 2006 года"/>
    <n v="178.98599999999999"/>
    <n v="120.81555"/>
    <n v="298.31"/>
    <n v="149.155"/>
    <s v="шт"/>
    <n v="2"/>
    <n v="241.6311"/>
    <n v="201.35925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239"/>
    <s v="материалы"/>
    <m/>
    <x v="2"/>
    <x v="234"/>
    <s v="19.01.01,   04.03.10"/>
    <n v="71.186181818181808"/>
    <n v="48.050672727272719"/>
    <n v="652.54"/>
    <n v="59.32181818181818"/>
    <s v="шт"/>
    <n v="11"/>
    <n v="528.55739999999992"/>
    <n v="440.46449999999993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240"/>
    <s v="материалы"/>
    <m/>
    <x v="2"/>
    <x v="235"/>
    <d v="2010-09-30T00:00:00"/>
    <n v="86.440615384615384"/>
    <n v="58.347415384615381"/>
    <n v="936.44"/>
    <n v="72.033846153846156"/>
    <s v="шт"/>
    <n v="13"/>
    <n v="758.51639999999998"/>
    <n v="632.09699999999998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241"/>
    <s v="материалы"/>
    <m/>
    <x v="2"/>
    <x v="236"/>
    <d v="2010-09-30T00:00:00"/>
    <n v="142.37199999999999"/>
    <n v="96.101100000000002"/>
    <n v="355.93"/>
    <n v="118.64333333333333"/>
    <s v="шт"/>
    <n v="3"/>
    <n v="288.30330000000004"/>
    <n v="240.25275000000005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242"/>
    <s v="материалы"/>
    <m/>
    <x v="2"/>
    <x v="237"/>
    <s v="до 2006 года"/>
    <n v="51.863999999999997"/>
    <n v="35.008199999999995"/>
    <n v="86.44"/>
    <n v="43.22"/>
    <s v="шт"/>
    <n v="2"/>
    <n v="70.01639999999999"/>
    <n v="58.346999999999994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243"/>
    <s v="материалы"/>
    <m/>
    <x v="2"/>
    <x v="238"/>
    <s v="до 2006 года"/>
    <n v="51.941999999999993"/>
    <n v="35.060849999999995"/>
    <n v="86.57"/>
    <n v="43.284999999999997"/>
    <s v="шт"/>
    <n v="2"/>
    <n v="70.12169999999999"/>
    <n v="58.434749999999994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244"/>
    <s v="материалы"/>
    <m/>
    <x v="2"/>
    <x v="239"/>
    <d v="2008-10-06T00:00:00"/>
    <n v="180"/>
    <n v="121.5"/>
    <n v="300"/>
    <n v="150"/>
    <s v="шт"/>
    <n v="2"/>
    <n v="243"/>
    <n v="202.5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245"/>
    <s v="материалы"/>
    <m/>
    <x v="2"/>
    <x v="240"/>
    <d v="2014-08-28T00:00:00"/>
    <n v="2478"/>
    <n v="1672.65"/>
    <n v="4130"/>
    <n v="2065"/>
    <s v="шт"/>
    <n v="2"/>
    <n v="3345.3"/>
    <n v="2787.7500000000005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246"/>
    <s v="материалы"/>
    <m/>
    <x v="2"/>
    <x v="241"/>
    <s v="до 2006 года"/>
    <n v="186.108"/>
    <n v="125.62290000000002"/>
    <n v="310.18"/>
    <n v="155.09"/>
    <s v="шт"/>
    <n v="2"/>
    <n v="251.24580000000003"/>
    <n v="209.37150000000003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247"/>
    <s v="материалы"/>
    <m/>
    <x v="2"/>
    <x v="242"/>
    <d v="2015-08-31T00:00:00"/>
    <n v="1395.252"/>
    <n v="941.79509999999993"/>
    <n v="1162.71"/>
    <n v="1162.71"/>
    <s v="шт"/>
    <n v="1"/>
    <n v="941.79509999999993"/>
    <n v="784.82925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248"/>
    <s v="материалы"/>
    <m/>
    <x v="2"/>
    <x v="243"/>
    <s v="28.08.14,  02.04.15"/>
    <n v="2928.444"/>
    <n v="1976.6997000000001"/>
    <n v="9761.48"/>
    <n v="2440.37"/>
    <s v="шт"/>
    <n v="4"/>
    <n v="7906.7988000000005"/>
    <n v="6588.9990000000007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249"/>
    <s v="материалы"/>
    <m/>
    <x v="2"/>
    <x v="244"/>
    <s v="принято НГДУ ПН (01.10.08)"/>
    <n v="48.72"/>
    <n v="32.886000000000003"/>
    <n v="203"/>
    <n v="40.6"/>
    <s v="шт"/>
    <n v="5"/>
    <n v="164.43"/>
    <n v="137.02500000000001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250"/>
    <s v="материалы"/>
    <m/>
    <x v="2"/>
    <x v="245"/>
    <s v="до 2006 года"/>
    <n v="71.186999999999998"/>
    <n v="48.051224999999995"/>
    <n v="237.29"/>
    <n v="59.322499999999998"/>
    <s v="шт"/>
    <n v="4"/>
    <n v="192.20489999999998"/>
    <n v="160.17075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251"/>
    <s v="материалы"/>
    <m/>
    <x v="2"/>
    <x v="246"/>
    <s v="05.07.11,   15.11.11"/>
    <n v="6962.616"/>
    <n v="4699.7658000000001"/>
    <n v="11604.36"/>
    <n v="5802.18"/>
    <s v="шт"/>
    <n v="2"/>
    <n v="9399.5316000000003"/>
    <n v="7832.9430000000002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252"/>
    <s v="материалы"/>
    <m/>
    <x v="2"/>
    <x v="247"/>
    <s v="05.07.11,  15.11.11"/>
    <n v="6057.2160000000003"/>
    <n v="4088.6208000000001"/>
    <n v="10095.36"/>
    <n v="5047.68"/>
    <s v="шт"/>
    <n v="2"/>
    <n v="8177.2416000000003"/>
    <n v="6814.3680000000004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253"/>
    <s v="материалы"/>
    <m/>
    <x v="2"/>
    <x v="248"/>
    <s v="до 2006 года"/>
    <n v="10.247999999999999"/>
    <n v="6.9173999999999998"/>
    <n v="8.5399999999999991"/>
    <n v="8.5399999999999991"/>
    <s v="шт"/>
    <n v="1"/>
    <n v="6.9173999999999998"/>
    <n v="5.7645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254"/>
    <s v="материалы"/>
    <m/>
    <x v="2"/>
    <x v="249"/>
    <s v="до 2006 года"/>
    <n v="285.76649999999995"/>
    <n v="192.89238749999998"/>
    <n v="3810.22"/>
    <n v="238.13874999999999"/>
    <s v="шт"/>
    <n v="16"/>
    <n v="3086.2781999999997"/>
    <n v="2571.8984999999998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255"/>
    <s v="материалы КИПиА"/>
    <m/>
    <x v="2"/>
    <x v="250"/>
    <d v="2014-08-26T00:00:00"/>
    <n v="16452"/>
    <n v="11105.1"/>
    <n v="13710"/>
    <n v="13710"/>
    <s v="шт"/>
    <n v="1"/>
    <n v="11105.1"/>
    <n v="9254.25"/>
    <s v="Склад «Юг» р.п. Новоспасское"/>
    <s v="01192"/>
    <s v="невостребовано"/>
    <s v="удовлетворительное"/>
    <s v="Марахтанов М.В."/>
    <s v="раб. 8 (8422) 41-31-34"/>
    <x v="2"/>
  </r>
  <r>
    <n v="256"/>
    <s v="материалы КИПиА"/>
    <m/>
    <x v="2"/>
    <x v="251"/>
    <d v="2012-02-29T00:00:00"/>
    <n v="5898.3"/>
    <n v="3981.3525000000004"/>
    <n v="4915.25"/>
    <n v="4915.25"/>
    <s v="шт"/>
    <n v="1"/>
    <n v="3981.3525000000004"/>
    <n v="3317.7937500000003"/>
    <s v="Склад «Юг» р.п. Новоспасское"/>
    <s v="01192"/>
    <s v="невостребовано"/>
    <s v="удовлетворительное"/>
    <s v="Марахтанов М.В."/>
    <s v="раб. 8 (8422) 41-31-34"/>
    <x v="2"/>
  </r>
  <r>
    <n v="257"/>
    <s v="запчасти"/>
    <m/>
    <x v="2"/>
    <x v="252"/>
    <s v="до 2006 года"/>
    <n v="11520"/>
    <n v="7776"/>
    <n v="9600"/>
    <n v="9600"/>
    <s v="шт"/>
    <n v="1"/>
    <n v="7776"/>
    <n v="6480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258"/>
    <s v="материалы"/>
    <m/>
    <x v="2"/>
    <x v="253"/>
    <d v="2013-11-14T00:00:00"/>
    <n v="224.74799999999999"/>
    <n v="151.70489999999998"/>
    <n v="749.16"/>
    <n v="187.29"/>
    <s v="шт"/>
    <n v="4"/>
    <n v="606.81959999999992"/>
    <n v="505.68299999999994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259"/>
    <s v="электроматериалы"/>
    <m/>
    <x v="2"/>
    <x v="254"/>
    <d v="2016-02-29T00:00:00"/>
    <n v="8.1355901328273248"/>
    <n v="5.4915233396584444"/>
    <n v="3572.88"/>
    <n v="6.779658444022771"/>
    <s v="шт"/>
    <n v="527"/>
    <n v="2894.0328000000004"/>
    <n v="2411.6940000000004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260"/>
    <s v="электроматериалы"/>
    <m/>
    <x v="2"/>
    <x v="255"/>
    <s v="возврат от подрядчика 11.03.14"/>
    <n v="153.03599999999997"/>
    <n v="103.29929999999999"/>
    <n v="24103.17"/>
    <n v="127.52999999999999"/>
    <s v="шт"/>
    <n v="189"/>
    <n v="19523.567699999996"/>
    <n v="16269.639749999997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261"/>
    <s v="электроматериалы"/>
    <m/>
    <x v="2"/>
    <x v="256"/>
    <s v="возврат от подрядчика 11.03.14"/>
    <n v="95.759999999999991"/>
    <n v="64.637999999999991"/>
    <n v="6942.6"/>
    <n v="79.8"/>
    <s v="шт"/>
    <n v="87"/>
    <n v="5623.5059999999994"/>
    <n v="4686.2550000000001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262"/>
    <s v="материалы"/>
    <m/>
    <x v="2"/>
    <x v="257"/>
    <d v="2016-02-12T00:00:00"/>
    <n v="410.64"/>
    <n v="277.18200000000002"/>
    <n v="1026.5999999999999"/>
    <n v="342.2"/>
    <s v="шт"/>
    <n v="3"/>
    <n v="831.54600000000005"/>
    <n v="692.95500000000004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263"/>
    <s v="стройматериалы"/>
    <m/>
    <x v="2"/>
    <x v="258"/>
    <d v="2016-11-21T00:00:00"/>
    <n v="2186.4359999999997"/>
    <n v="1475.8442999999997"/>
    <n v="1822.03"/>
    <n v="1822.03"/>
    <s v="шт"/>
    <n v="1"/>
    <n v="1475.8442999999997"/>
    <n v="1229.8702499999999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264"/>
    <s v="стройматериалы"/>
    <m/>
    <x v="2"/>
    <x v="259"/>
    <d v="2013-10-21T00:00:00"/>
    <n v="124.84100000000001"/>
    <n v="84.267675000000011"/>
    <n v="1248.4100000000001"/>
    <n v="104.03416666666668"/>
    <s v="шт"/>
    <n v="12"/>
    <n v="1011.2121000000002"/>
    <n v="842.6767500000002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265"/>
    <s v="стройматериалы"/>
    <m/>
    <x v="2"/>
    <x v="260"/>
    <d v="2013-10-21T00:00:00"/>
    <n v="140.91900000000001"/>
    <n v="95.120325000000022"/>
    <n v="1409.19"/>
    <n v="117.4325"/>
    <s v="шт"/>
    <n v="12"/>
    <n v="1141.4439000000002"/>
    <n v="951.20325000000025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266"/>
    <s v="запчасти"/>
    <m/>
    <x v="2"/>
    <x v="261"/>
    <d v="2014-01-20T00:00:00"/>
    <n v="308.20199999999994"/>
    <n v="208.03634999999994"/>
    <n v="1541.01"/>
    <n v="256.83499999999998"/>
    <s v="шт"/>
    <n v="6"/>
    <n v="1248.2180999999996"/>
    <n v="1040.1817499999997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267"/>
    <s v="запчасти"/>
    <m/>
    <x v="2"/>
    <x v="262"/>
    <s v="до 2006 года"/>
    <n v="203.38800000000001"/>
    <n v="137.2869"/>
    <n v="508.47"/>
    <n v="169.49"/>
    <s v="шт"/>
    <n v="3"/>
    <n v="411.86070000000001"/>
    <n v="343.21725000000004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268"/>
    <s v="запчасти"/>
    <m/>
    <x v="2"/>
    <x v="263"/>
    <s v="принято НГДУ ПН (01.10.08)"/>
    <n v="315.46799999999996"/>
    <n v="212.94089999999997"/>
    <n v="525.78"/>
    <n v="262.89"/>
    <s v="шт"/>
    <n v="2"/>
    <n v="425.88179999999994"/>
    <n v="354.90149999999994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269"/>
    <s v="запчасти"/>
    <m/>
    <x v="2"/>
    <x v="264"/>
    <s v="принято НГДУ ПН (01.10.08)"/>
    <n v="45.672000000000004"/>
    <n v="30.828600000000005"/>
    <n v="114.18"/>
    <n v="38.06"/>
    <s v="шт"/>
    <n v="3"/>
    <n v="92.485800000000012"/>
    <n v="77.071500000000015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270"/>
    <s v="стройматериалы"/>
    <m/>
    <x v="2"/>
    <x v="265"/>
    <d v="2015-01-22T00:00:00"/>
    <n v="6931.8720000000003"/>
    <n v="4679.0136000000002"/>
    <n v="5776.56"/>
    <n v="5776.56"/>
    <s v="шт"/>
    <n v="1"/>
    <n v="4679.0136000000002"/>
    <n v="3899.1780000000003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271"/>
    <s v="материалы КИПиА"/>
    <m/>
    <x v="2"/>
    <x v="266"/>
    <d v="2013-12-25T00:00:00"/>
    <n v="14250"/>
    <n v="9618.75"/>
    <n v="11875"/>
    <n v="11875"/>
    <s v="шт"/>
    <n v="1"/>
    <n v="9618.75"/>
    <n v="8015.625"/>
    <s v="Склад «Юг» р.п. Новоспасское"/>
    <s v="01192"/>
    <s v="невостребовано"/>
    <s v="удовлетворительное"/>
    <s v="Марахтанов М.В."/>
    <s v="раб. 8 (8422) 41-31-34"/>
    <x v="2"/>
  </r>
  <r>
    <n v="272"/>
    <s v="материалы КИПиА"/>
    <m/>
    <x v="2"/>
    <x v="267"/>
    <s v="принято НГДУ ПН (01.10.08)"/>
    <n v="1289.22"/>
    <n v="870.22349999999994"/>
    <n v="6446.1"/>
    <n v="1074.3500000000001"/>
    <s v="шт"/>
    <n v="6"/>
    <n v="5221.3409999999994"/>
    <n v="4351.1174999999994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273"/>
    <s v="материалы КИПиА"/>
    <m/>
    <x v="2"/>
    <x v="268"/>
    <d v="2014-07-31T00:00:00"/>
    <n v="2135.5920000000001"/>
    <n v="1441.5246"/>
    <n v="3559.32"/>
    <n v="1779.66"/>
    <s v="шт"/>
    <n v="2"/>
    <n v="2883.0491999999999"/>
    <n v="2402.5410000000002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274"/>
    <s v="электроматериалы"/>
    <m/>
    <x v="2"/>
    <x v="269"/>
    <d v="2013-08-31T00:00:00"/>
    <n v="8033.8988571428572"/>
    <n v="5422.8817285714285"/>
    <n v="46864.41"/>
    <n v="6694.9157142857148"/>
    <s v="шт"/>
    <n v="7"/>
    <n v="37960.172099999996"/>
    <n v="31633.476749999998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275"/>
    <s v="стройматериалы"/>
    <m/>
    <x v="2"/>
    <x v="270"/>
    <d v="2015-10-21T00:00:00"/>
    <n v="120.11399999999999"/>
    <n v="81.076949999999997"/>
    <n v="200.19"/>
    <n v="100.095"/>
    <s v="шт"/>
    <n v="2"/>
    <n v="162.15389999999999"/>
    <n v="135.12825000000001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276"/>
    <s v="стройматериалы"/>
    <m/>
    <x v="2"/>
    <x v="271"/>
    <d v="2015-10-21T00:00:00"/>
    <n v="131.45999999999998"/>
    <n v="88.735499999999988"/>
    <n v="109.55"/>
    <n v="109.55"/>
    <s v="шт"/>
    <n v="1"/>
    <n v="88.735499999999988"/>
    <n v="73.946249999999992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277"/>
    <s v="материалы КИПиА"/>
    <m/>
    <x v="2"/>
    <x v="272"/>
    <d v="2013-02-07T00:00:00"/>
    <n v="278.52"/>
    <n v="188.001"/>
    <n v="6963"/>
    <n v="232.1"/>
    <s v="шт"/>
    <n v="30"/>
    <n v="5640.03"/>
    <n v="4700.0249999999996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278"/>
    <s v="стройматериалы"/>
    <m/>
    <x v="2"/>
    <x v="273"/>
    <s v="принято НГДУ ПН (01.10.08)"/>
    <n v="185.79600000000002"/>
    <n v="125.41230000000002"/>
    <n v="309.66000000000003"/>
    <n v="154.83000000000001"/>
    <s v="шт"/>
    <n v="2"/>
    <n v="250.82460000000003"/>
    <n v="209.02050000000003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279"/>
    <s v="стройматериалы"/>
    <m/>
    <x v="2"/>
    <x v="274"/>
    <s v="покупка СМУ УН (21.03.13)"/>
    <n v="97.626000000000005"/>
    <n v="65.89755000000001"/>
    <n v="162.71"/>
    <n v="81.355000000000004"/>
    <s v="шт"/>
    <n v="2"/>
    <n v="131.79510000000002"/>
    <n v="109.82925000000002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280"/>
    <s v="стройматериалы"/>
    <m/>
    <x v="2"/>
    <x v="275"/>
    <d v="2015-11-24T00:00:00"/>
    <n v="540"/>
    <n v="364.5"/>
    <n v="2250"/>
    <n v="450"/>
    <s v="шт"/>
    <n v="5"/>
    <n v="1822.5"/>
    <n v="1518.75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281"/>
    <s v="электроматериалы"/>
    <m/>
    <x v="2"/>
    <x v="276"/>
    <d v="2014-02-11T00:00:00"/>
    <n v="1728.816"/>
    <n v="1166.9508000000001"/>
    <n v="2881.36"/>
    <n v="1440.68"/>
    <s v="шт"/>
    <n v="2"/>
    <n v="2333.9016000000001"/>
    <n v="1944.9180000000001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282"/>
    <s v="стройматериалы"/>
    <m/>
    <x v="2"/>
    <x v="277"/>
    <d v="2015-12-31T00:00:00"/>
    <n v="308.39999999999998"/>
    <n v="208.17"/>
    <n v="10280"/>
    <n v="257"/>
    <s v="м.кв."/>
    <n v="40"/>
    <n v="8326.7999999999993"/>
    <n v="6939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283"/>
    <s v="запчасти"/>
    <m/>
    <x v="2"/>
    <x v="278"/>
    <s v="до 2006 года"/>
    <n v="2402.2800000000002"/>
    <n v="1621.539"/>
    <n v="2001.9"/>
    <n v="2001.9"/>
    <s v="шт"/>
    <n v="1"/>
    <n v="1621.539"/>
    <n v="1351.2825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284"/>
    <s v="запчасти"/>
    <m/>
    <x v="2"/>
    <x v="279"/>
    <s v="15.11.11,  19.06.12"/>
    <n v="11121.619999999999"/>
    <n v="7507.0934999999999"/>
    <n v="55608.1"/>
    <n v="9268.0166666666664"/>
    <s v="шт"/>
    <n v="6"/>
    <n v="45042.561000000002"/>
    <n v="37535.467500000006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285"/>
    <s v="жби"/>
    <m/>
    <x v="2"/>
    <x v="280"/>
    <d v="2011-12-12T00:00:00"/>
    <n v="13328.135999999999"/>
    <n v="8996.4917999999998"/>
    <n v="66640.679999999993"/>
    <n v="11106.779999999999"/>
    <s v="шт"/>
    <n v="6"/>
    <n v="53978.950799999999"/>
    <n v="44982.459000000003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286"/>
    <s v="электроматериалы"/>
    <m/>
    <x v="2"/>
    <x v="281"/>
    <d v="2010-07-23T00:00:00"/>
    <n v="4632.6179999999995"/>
    <n v="3127.0171500000001"/>
    <n v="7721.03"/>
    <n v="3860.5149999999999"/>
    <s v="шт"/>
    <n v="2"/>
    <n v="6254.0343000000003"/>
    <n v="5211.6952500000007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287"/>
    <s v="электроматериалы"/>
    <m/>
    <x v="2"/>
    <x v="282"/>
    <d v="2012-04-28T00:00:00"/>
    <n v="7571.9639999999999"/>
    <n v="5111.0757000000003"/>
    <n v="6309.97"/>
    <n v="6309.97"/>
    <s v="шт"/>
    <n v="1"/>
    <n v="5111.0757000000003"/>
    <n v="4259.2297500000004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288"/>
    <s v="запчасти"/>
    <m/>
    <x v="2"/>
    <x v="283"/>
    <s v="принято НГДУ ПН (01.10.08)"/>
    <n v="280.66800000000001"/>
    <n v="189.45090000000002"/>
    <n v="3274.46"/>
    <n v="233.89000000000001"/>
    <s v="шт"/>
    <n v="14"/>
    <n v="2652.3126000000002"/>
    <n v="2210.2605000000003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289"/>
    <s v="запчасти"/>
    <m/>
    <x v="2"/>
    <x v="284"/>
    <s v="принято НГДУ ПН (01.10.08)"/>
    <n v="679.524"/>
    <n v="458.67870000000005"/>
    <n v="1698.81"/>
    <n v="566.27"/>
    <s v="шт"/>
    <n v="3"/>
    <n v="1376.0361000000003"/>
    <n v="1146.6967500000003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290"/>
    <s v="запчасти"/>
    <m/>
    <x v="2"/>
    <x v="285"/>
    <d v="2011-08-31T00:00:00"/>
    <n v="8135.5919999999996"/>
    <n v="5491.5245999999997"/>
    <n v="6779.66"/>
    <n v="6779.66"/>
    <s v="шт"/>
    <n v="1"/>
    <n v="5491.5245999999997"/>
    <n v="4576.2704999999996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291"/>
    <s v="стройматериалы"/>
    <m/>
    <x v="2"/>
    <x v="286"/>
    <d v="2013-10-21T00:00:00"/>
    <n v="36.881999999999998"/>
    <n v="24.895349999999997"/>
    <n v="61.47"/>
    <n v="30.734999999999999"/>
    <s v="шт"/>
    <n v="2"/>
    <n v="49.790699999999994"/>
    <n v="41.492249999999999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292"/>
    <s v="стройматериалы"/>
    <m/>
    <x v="2"/>
    <x v="287"/>
    <d v="2015-11-25T00:00:00"/>
    <n v="50.4"/>
    <n v="34.019999999999996"/>
    <n v="4704"/>
    <n v="42"/>
    <s v="шт"/>
    <n v="112"/>
    <n v="3810.24"/>
    <n v="3175.2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293"/>
    <s v="материалы КИПиА"/>
    <m/>
    <x v="2"/>
    <x v="288"/>
    <d v="2014-12-31T00:00:00"/>
    <n v="2028.816"/>
    <n v="1369.4508000000001"/>
    <n v="1690.68"/>
    <n v="1690.68"/>
    <s v="шт"/>
    <n v="1"/>
    <n v="1369.4508000000001"/>
    <n v="1141.2090000000001"/>
    <s v="Склад «Юг» р.п. Новоспасское"/>
    <s v="01192"/>
    <s v="невостребовано"/>
    <s v="удовлетворительное"/>
    <s v="Марахтанов М.В."/>
    <s v="раб. 8 (8422) 41-31-34"/>
    <x v="2"/>
  </r>
  <r>
    <n v="294"/>
    <s v="материалы КИПиА"/>
    <m/>
    <x v="2"/>
    <x v="289"/>
    <d v="2014-04-09T00:00:00"/>
    <n v="2832"/>
    <n v="1911.6000000000001"/>
    <n v="2360"/>
    <n v="2360"/>
    <s v="шт"/>
    <n v="1"/>
    <n v="1911.6000000000001"/>
    <n v="1593.0000000000002"/>
    <s v="Склад «Юг» р.п. Новоспасское"/>
    <s v="01192"/>
    <s v="невостребовано"/>
    <s v="удовлетворительное"/>
    <s v="Марахтанов М.В."/>
    <s v="раб. 8 (8422) 41-31-34"/>
    <x v="2"/>
  </r>
  <r>
    <n v="295"/>
    <s v="материалы КИПиА"/>
    <m/>
    <x v="2"/>
    <x v="290"/>
    <d v="2014-04-30T00:00:00"/>
    <n v="39648"/>
    <n v="26762.400000000001"/>
    <n v="198240"/>
    <n v="33040"/>
    <s v="шт"/>
    <n v="6"/>
    <n v="160574.40000000002"/>
    <n v="133812.00000000003"/>
    <s v="Склад «Юг» р.п. Новоспасское"/>
    <s v="01192"/>
    <s v="невостребовано"/>
    <s v="удовлетворительное"/>
    <s v="Марахтанов М.В."/>
    <s v="раб. 8 (8422) 41-31-34"/>
    <x v="2"/>
  </r>
  <r>
    <n v="296"/>
    <s v="материалы КИПиА"/>
    <m/>
    <x v="2"/>
    <x v="291"/>
    <d v="2013-05-16T00:00:00"/>
    <n v="6840"/>
    <n v="4617"/>
    <n v="11400"/>
    <n v="5700"/>
    <s v="шт"/>
    <n v="2"/>
    <n v="9234"/>
    <n v="7695"/>
    <s v="Склад «Юг» р.п. Новоспасское"/>
    <s v="01192"/>
    <s v="невостребовано"/>
    <s v="удовлетворительное"/>
    <s v="Марахтанов М.В."/>
    <s v="раб. 8 (8422) 41-31-34"/>
    <x v="2"/>
  </r>
  <r>
    <n v="297"/>
    <s v="материалы КИПиА"/>
    <m/>
    <x v="2"/>
    <x v="292"/>
    <s v="24.12.12,  16.05.13"/>
    <n v="7371.5999999999995"/>
    <n v="4975.83"/>
    <n v="18429"/>
    <n v="6143"/>
    <s v="шт"/>
    <n v="3"/>
    <n v="14927.49"/>
    <n v="12439.575000000001"/>
    <s v="Склад «Юг» р.п. Новоспасское"/>
    <s v="01192"/>
    <s v="невостребовано"/>
    <s v="удовлетворительное"/>
    <s v="Марахтанов М.В."/>
    <s v="раб. 8 (8422) 41-31-34"/>
    <x v="2"/>
  </r>
  <r>
    <n v="298"/>
    <s v="материалы"/>
    <m/>
    <x v="2"/>
    <x v="293"/>
    <s v="принято СП НУ (01.10.08)"/>
    <n v="76.653199999999998"/>
    <n v="51.74091"/>
    <n v="1916.33"/>
    <n v="63.877666666666663"/>
    <s v="шт"/>
    <n v="30"/>
    <n v="1552.2273"/>
    <n v="1293.5227500000001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299"/>
    <s v="материалы"/>
    <m/>
    <x v="2"/>
    <x v="294"/>
    <d v="2015-01-01T00:00:00"/>
    <n v="325.88399999999996"/>
    <n v="219.97169999999997"/>
    <n v="271.57"/>
    <n v="271.57"/>
    <s v="шт"/>
    <n v="1"/>
    <n v="219.97169999999997"/>
    <n v="183.30974999999998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300"/>
    <s v="материалы"/>
    <m/>
    <x v="2"/>
    <x v="295"/>
    <d v="2010-10-27T00:00:00"/>
    <n v="251.358"/>
    <n v="169.66665000000003"/>
    <n v="418.93"/>
    <n v="209.465"/>
    <s v="шт"/>
    <n v="2"/>
    <n v="339.33330000000007"/>
    <n v="282.77775000000008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301"/>
    <s v="материалы"/>
    <m/>
    <x v="2"/>
    <x v="296"/>
    <s v="покупка СМУ УН (21.03.13)"/>
    <n v="2277.9719999999998"/>
    <n v="1537.6310999999998"/>
    <n v="1898.31"/>
    <n v="1898.31"/>
    <s v="шт"/>
    <n v="1"/>
    <n v="1537.6310999999998"/>
    <n v="1281.35925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02"/>
    <s v="материалы"/>
    <m/>
    <x v="2"/>
    <x v="297"/>
    <d v="2015-04-06T00:00:00"/>
    <n v="9050.848"/>
    <n v="6109.3224000000009"/>
    <n v="22627.119999999999"/>
    <n v="7542.373333333333"/>
    <s v="шт"/>
    <n v="3"/>
    <n v="18327.967200000003"/>
    <n v="15273.306000000002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303"/>
    <s v="материалы"/>
    <m/>
    <x v="2"/>
    <x v="298"/>
    <s v="20.05.13,   15.07.13"/>
    <n v="26040.679999999997"/>
    <n v="17577.458999999999"/>
    <n v="65101.7"/>
    <n v="21700.566666666666"/>
    <s v="шт"/>
    <n v="3"/>
    <n v="52732.376999999993"/>
    <n v="43943.647499999999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04"/>
    <s v="материалы"/>
    <m/>
    <x v="2"/>
    <x v="299"/>
    <s v="20.05.13,   15.07.13"/>
    <n v="22233.0468"/>
    <n v="15007.306590000002"/>
    <n v="370550.78"/>
    <n v="18527.539000000001"/>
    <s v="шт"/>
    <n v="20"/>
    <n v="300146.13180000003"/>
    <n v="250121.77650000004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05"/>
    <s v="запорная арматура"/>
    <m/>
    <x v="2"/>
    <x v="300"/>
    <s v="возврат от поставщика 11.03.14"/>
    <n v="1244.7479999999998"/>
    <n v="840.20489999999995"/>
    <n v="1037.29"/>
    <n v="1037.29"/>
    <s v="шт"/>
    <n v="1"/>
    <n v="840.20489999999995"/>
    <n v="700.17075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06"/>
    <s v="запорная арматура"/>
    <m/>
    <x v="2"/>
    <x v="300"/>
    <d v="2013-12-31T00:00:00"/>
    <n v="1244.7479999999998"/>
    <n v="840.20489999999995"/>
    <n v="77796.75"/>
    <n v="1037.29"/>
    <s v="шт"/>
    <n v="75"/>
    <n v="63015.367499999993"/>
    <n v="52512.806249999994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307"/>
    <s v="материалы"/>
    <m/>
    <x v="2"/>
    <x v="301"/>
    <d v="2013-07-15T00:00:00"/>
    <n v="26542.367999999999"/>
    <n v="17916.098399999999"/>
    <n v="44237.279999999999"/>
    <n v="22118.639999999999"/>
    <s v="шт"/>
    <n v="2"/>
    <n v="35832.196799999998"/>
    <n v="29860.164000000001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08"/>
    <s v="материалы"/>
    <m/>
    <x v="2"/>
    <x v="302"/>
    <d v="2013-07-15T00:00:00"/>
    <n v="22855.932000000001"/>
    <n v="15427.7541"/>
    <n v="114279.66"/>
    <n v="19046.61"/>
    <s v="шт"/>
    <n v="6"/>
    <n v="92566.524600000004"/>
    <n v="77138.770500000013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09"/>
    <s v="материалы КИПиА"/>
    <m/>
    <x v="2"/>
    <x v="303"/>
    <d v="2014-04-16T00:00:00"/>
    <n v="4464.4080000000004"/>
    <n v="3013.4754000000007"/>
    <n v="7440.68"/>
    <n v="3720.34"/>
    <s v="шт"/>
    <n v="2"/>
    <n v="6026.9508000000014"/>
    <n v="5022.4590000000017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310"/>
    <s v="материалы"/>
    <m/>
    <x v="2"/>
    <x v="304"/>
    <s v="21.06.13,  13.11.13"/>
    <n v="6064.6153846153848"/>
    <n v="4093.6153846153852"/>
    <n v="131400"/>
    <n v="5053.8461538461543"/>
    <s v="шт"/>
    <n v="26"/>
    <n v="106434.00000000001"/>
    <n v="88695.000000000015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11"/>
    <s v="инструменты"/>
    <m/>
    <x v="2"/>
    <x v="305"/>
    <s v="до 2006 года"/>
    <n v="66"/>
    <n v="44.550000000000004"/>
    <n v="165"/>
    <n v="55"/>
    <s v="шт"/>
    <n v="3"/>
    <n v="133.65"/>
    <n v="111.37500000000001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12"/>
    <s v="инструменты"/>
    <m/>
    <x v="2"/>
    <x v="306"/>
    <s v="до 2006 года"/>
    <n v="66"/>
    <n v="44.550000000000004"/>
    <n v="55"/>
    <n v="55"/>
    <s v="шт"/>
    <n v="1"/>
    <n v="44.550000000000004"/>
    <n v="37.125000000000007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13"/>
    <s v="материалы КИПиА"/>
    <m/>
    <x v="2"/>
    <x v="307"/>
    <s v="до 2006 года"/>
    <n v="2016"/>
    <n v="1360.8"/>
    <n v="1680"/>
    <n v="1680"/>
    <s v="шт"/>
    <n v="1"/>
    <n v="1360.8"/>
    <n v="1134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314"/>
    <s v="материалы"/>
    <m/>
    <x v="2"/>
    <x v="308"/>
    <d v="2017-02-02T00:00:00"/>
    <n v="19809.203999999998"/>
    <n v="13371.212699999998"/>
    <n v="33015.339999999997"/>
    <n v="16507.669999999998"/>
    <s v="шт"/>
    <n v="2"/>
    <n v="26742.425399999996"/>
    <n v="22285.354499999998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315"/>
    <s v="материалы"/>
    <m/>
    <x v="2"/>
    <x v="309"/>
    <s v="возврат от подрядчика 24.04.14"/>
    <n v="2370.9480000000003"/>
    <n v="1600.3899000000004"/>
    <n v="13830.53"/>
    <n v="1975.7900000000002"/>
    <s v="шт"/>
    <n v="7"/>
    <n v="11202.729300000003"/>
    <n v="9335.6077500000029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316"/>
    <s v="электроматериалы"/>
    <m/>
    <x v="2"/>
    <x v="310"/>
    <s v="25.01.11,  28.12.11,29.02.12"/>
    <n v="1637.376"/>
    <n v="1105.2287999999999"/>
    <n v="9551.36"/>
    <n v="1364.48"/>
    <s v="шт"/>
    <n v="7"/>
    <n v="7736.6015999999991"/>
    <n v="6447.1679999999997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317"/>
    <s v="электроматериалы"/>
    <m/>
    <x v="2"/>
    <x v="311"/>
    <d v="2012-07-25T00:00:00"/>
    <n v="2013.556"/>
    <n v="1359.1503"/>
    <n v="5033.8900000000003"/>
    <n v="1677.9633333333334"/>
    <s v="шт"/>
    <n v="3"/>
    <n v="4077.4508999999998"/>
    <n v="3397.8757500000002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318"/>
    <s v="материалы"/>
    <m/>
    <x v="2"/>
    <x v="312"/>
    <d v="2017-08-31T00:00:00"/>
    <n v="66"/>
    <n v="44.550000000000004"/>
    <n v="165"/>
    <n v="55"/>
    <s v="шт"/>
    <n v="3"/>
    <n v="133.65"/>
    <n v="111.37500000000001"/>
    <s v="Склад «Юг» р.п. Новоспасское"/>
    <s v="01192"/>
    <s v="невостребовано"/>
    <s v="удовлетворительное"/>
    <s v="Марахтанов М.В."/>
    <s v="раб. 8 (8422) 41-31-34"/>
    <x v="2"/>
  </r>
  <r>
    <n v="319"/>
    <s v="материалы КИПиА"/>
    <m/>
    <x v="2"/>
    <x v="313"/>
    <d v="2012-07-31T00:00:00"/>
    <n v="1270.0800000000002"/>
    <n v="857.3040000000002"/>
    <n v="1058.4000000000001"/>
    <n v="1058.4000000000001"/>
    <s v="шт"/>
    <n v="1"/>
    <n v="857.3040000000002"/>
    <n v="714.42000000000019"/>
    <s v="Склад «Юг» р.п. Новоспасское"/>
    <s v="01192"/>
    <s v="невостребовано"/>
    <s v="удовлетворительное"/>
    <s v="Марахтанов М.В."/>
    <s v="раб. 8 (8422) 41-31-34"/>
    <x v="2"/>
  </r>
  <r>
    <n v="320"/>
    <s v="материалы КИПиА"/>
    <m/>
    <x v="2"/>
    <x v="314"/>
    <d v="2016-03-31T00:00:00"/>
    <n v="12096"/>
    <n v="8164.8"/>
    <n v="20160"/>
    <n v="10080"/>
    <s v="шт"/>
    <n v="2"/>
    <n v="16329.6"/>
    <n v="13608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321"/>
    <s v="электроматериалы"/>
    <m/>
    <x v="2"/>
    <x v="315"/>
    <s v="28.04.14, 30.09.14"/>
    <n v="370.80799999999999"/>
    <n v="250.2954"/>
    <n v="3708.08"/>
    <n v="309.00666666666666"/>
    <s v="шт"/>
    <n v="12"/>
    <n v="3003.5448000000001"/>
    <n v="2502.9540000000002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322"/>
    <s v="электроматериалы"/>
    <m/>
    <x v="2"/>
    <x v="316"/>
    <d v="2015-07-29T00:00:00"/>
    <n v="610.16999999999996"/>
    <n v="411.86474999999996"/>
    <n v="3050.85"/>
    <n v="508.47499999999997"/>
    <s v="шт"/>
    <n v="6"/>
    <n v="2471.1884999999997"/>
    <n v="2059.32375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323"/>
    <s v="электроматериалы"/>
    <m/>
    <x v="2"/>
    <x v="317"/>
    <d v="2015-04-30T00:00:00"/>
    <n v="30506.440000000002"/>
    <n v="20591.847000000002"/>
    <n v="76266.100000000006"/>
    <n v="25422.033333333336"/>
    <s v="шт"/>
    <n v="3"/>
    <n v="61775.541000000005"/>
    <n v="51479.617500000008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324"/>
    <s v="стройматериалы"/>
    <m/>
    <x v="2"/>
    <x v="318"/>
    <s v="31.05.2016, 23.08.2016"/>
    <n v="347.77141463414631"/>
    <n v="234.74570487804874"/>
    <n v="11882.19"/>
    <n v="289.80951219512195"/>
    <s v="шт"/>
    <n v="41"/>
    <n v="9624.5738999999976"/>
    <n v="8020.4782499999983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325"/>
    <s v="трубопроводная арматура"/>
    <m/>
    <x v="2"/>
    <x v="319"/>
    <d v="2015-07-23T00:00:00"/>
    <n v="456"/>
    <n v="307.8"/>
    <n v="1140"/>
    <n v="380"/>
    <s v="шт"/>
    <n v="3"/>
    <n v="923.40000000000009"/>
    <n v="769.50000000000011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26"/>
    <s v="трубопроводная арматура"/>
    <m/>
    <x v="2"/>
    <x v="320"/>
    <d v="2013-05-01T00:00:00"/>
    <n v="684.024"/>
    <n v="461.71620000000001"/>
    <n v="1140.04"/>
    <n v="570.02"/>
    <s v="шт"/>
    <n v="2"/>
    <n v="923.43240000000003"/>
    <n v="769.52700000000004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27"/>
    <s v="трубопроводная арматура"/>
    <m/>
    <x v="2"/>
    <x v="321"/>
    <d v="2013-12-31T00:00:00"/>
    <n v="5138.0279999999993"/>
    <n v="3468.1688999999997"/>
    <n v="4281.6899999999996"/>
    <n v="4281.6899999999996"/>
    <s v="шт"/>
    <n v="1"/>
    <n v="3468.1688999999997"/>
    <n v="2890.14075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28"/>
    <s v="трубопроводная арматура"/>
    <m/>
    <x v="2"/>
    <x v="322"/>
    <s v="31.08.11, 30.09.11"/>
    <n v="29699.681142857142"/>
    <n v="20047.284771428571"/>
    <n v="173248.14"/>
    <n v="24749.734285714287"/>
    <s v="шт"/>
    <n v="7"/>
    <n v="140330.99340000001"/>
    <n v="116942.49450000002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29"/>
    <s v="трубопроводная арматура"/>
    <m/>
    <x v="2"/>
    <x v="323"/>
    <d v="2011-10-31T00:00:00"/>
    <n v="17122.727999999999"/>
    <n v="11557.841399999999"/>
    <n v="71344.7"/>
    <n v="14268.939999999999"/>
    <s v="шт"/>
    <n v="5"/>
    <n v="57789.206999999995"/>
    <n v="48157.672500000001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30"/>
    <s v="трубы"/>
    <m/>
    <x v="2"/>
    <x v="324"/>
    <d v="2011-05-16T00:00:00"/>
    <n v="60610.166423357659"/>
    <n v="40911.862335766418"/>
    <n v="103794.91"/>
    <n v="50508.472019464716"/>
    <m/>
    <n v="2.0550000000000002"/>
    <n v="84073.877099999998"/>
    <n v="70061.564249999996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331"/>
    <s v="трубы"/>
    <m/>
    <x v="2"/>
    <x v="325"/>
    <s v="покупка СМУ УН (21.03.13)"/>
    <n v="69772.935483870955"/>
    <n v="47096.73145161289"/>
    <n v="7209.87"/>
    <n v="58144.112903225803"/>
    <s v="тн"/>
    <n v="0.124"/>
    <n v="5839.9946999999984"/>
    <n v="4866.6622499999985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32"/>
    <s v="трубы"/>
    <m/>
    <x v="2"/>
    <x v="326"/>
    <s v="покупка СМУ УН (21.03.13)"/>
    <n v="15620.337931034483"/>
    <n v="10543.728103448277"/>
    <n v="7549.83"/>
    <n v="13016.948275862069"/>
    <s v="тн"/>
    <n v="0.57999999999999996"/>
    <n v="6115.3622999999998"/>
    <n v="5096.1352500000003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333"/>
    <s v="трубы"/>
    <m/>
    <x v="2"/>
    <x v="327"/>
    <d v="2017-01-30T00:00:00"/>
    <n v="86237.288082901548"/>
    <n v="58210.169455958545"/>
    <n v="277396.61"/>
    <n v="71864.406735751298"/>
    <s v="тн"/>
    <n v="3.86"/>
    <n v="224691.25409999996"/>
    <n v="187242.71174999999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334"/>
    <s v="трубы"/>
    <m/>
    <x v="2"/>
    <x v="328"/>
    <d v="2017-05-30T00:00:00"/>
    <n v="55831.102040816324"/>
    <n v="37685.993877551016"/>
    <n v="9119.08"/>
    <n v="46525.918367346938"/>
    <s v="тн"/>
    <n v="0.19600000000000001"/>
    <n v="7386.4547999999995"/>
    <n v="6155.3789999999999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335"/>
    <s v="трубы"/>
    <m/>
    <x v="2"/>
    <x v="329"/>
    <d v="2014-02-19T00:00:00"/>
    <n v="80177.870967741925"/>
    <n v="54120.0629032258"/>
    <n v="24855.14"/>
    <n v="66814.892473118278"/>
    <s v="тн"/>
    <n v="0.372"/>
    <n v="20132.663399999998"/>
    <n v="16777.219499999999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336"/>
    <s v="трубы"/>
    <m/>
    <x v="2"/>
    <x v="330"/>
    <d v="2012-11-20T00:00:00"/>
    <n v="27555.901734104045"/>
    <n v="18600.233670520232"/>
    <n v="15890.57"/>
    <n v="22963.251445086706"/>
    <s v="тн"/>
    <n v="0.69199999999999995"/>
    <n v="12871.361699999999"/>
    <n v="10726.134749999999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37"/>
    <s v="трубы"/>
    <m/>
    <x v="2"/>
    <x v="331"/>
    <d v="2014-10-09T00:00:00"/>
    <n v="53247.451685393258"/>
    <n v="35942.029887640449"/>
    <n v="19745.93"/>
    <n v="44372.876404494382"/>
    <s v="тн"/>
    <n v="0.44500000000000001"/>
    <n v="15994.203299999999"/>
    <n v="13328.50275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38"/>
    <s v="трубы"/>
    <m/>
    <x v="2"/>
    <x v="332"/>
    <s v="15.02.2017, 13.09.2017"/>
    <n v="70630.071294559108"/>
    <n v="47675.298123827401"/>
    <n v="94114.57"/>
    <n v="58858.392745465921"/>
    <s v="тн"/>
    <n v="1.599"/>
    <n v="76232.801700000011"/>
    <n v="63527.334750000009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39"/>
    <s v="трубы"/>
    <m/>
    <x v="2"/>
    <x v="333"/>
    <d v="2013-10-31T00:00:00"/>
    <n v="47433.779735682816"/>
    <n v="32017.801321585899"/>
    <n v="8972.89"/>
    <n v="39528.149779735679"/>
    <s v="тн"/>
    <n v="0.22700000000000001"/>
    <n v="7268.0408999999991"/>
    <n v="6056.7007499999991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40"/>
    <s v="трубы"/>
    <m/>
    <x v="2"/>
    <x v="334"/>
    <d v="2012-11-28T00:00:00"/>
    <n v="82836"/>
    <n v="55914.3"/>
    <n v="71169.929999999993"/>
    <n v="69030"/>
    <s v="тн"/>
    <n v="1.0309999999999999"/>
    <n v="57647.643299999996"/>
    <n v="48039.702749999997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41"/>
    <s v="трубы"/>
    <m/>
    <x v="2"/>
    <x v="335"/>
    <d v="2011-10-09T00:00:00"/>
    <n v="669.42719999999997"/>
    <n v="451.86335999999994"/>
    <n v="2789.28"/>
    <n v="557.85599999999999"/>
    <s v="шт"/>
    <n v="5"/>
    <n v="2259.3167999999996"/>
    <n v="1882.7639999999997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42"/>
    <s v="трубы"/>
    <m/>
    <x v="2"/>
    <x v="335"/>
    <d v="2011-10-09T00:00:00"/>
    <n v="669.42600000000004"/>
    <n v="451.86255000000006"/>
    <n v="2231.42"/>
    <n v="557.85500000000002"/>
    <s v="шт"/>
    <n v="4"/>
    <n v="1807.4502000000002"/>
    <n v="1506.2085000000002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343"/>
    <s v="трубы"/>
    <m/>
    <x v="2"/>
    <x v="336"/>
    <d v="2013-05-22T00:00:00"/>
    <n v="73709.988372093008"/>
    <n v="49754.242151162784"/>
    <n v="126781.18"/>
    <n v="61424.990310077512"/>
    <s v="тн"/>
    <n v="2.0640000000000001"/>
    <n v="102692.75579999998"/>
    <n v="85577.296499999997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44"/>
    <s v="трубы"/>
    <m/>
    <x v="2"/>
    <x v="337"/>
    <d v="2014-05-31T00:00:00"/>
    <n v="38316.947368421053"/>
    <n v="25863.939473684211"/>
    <n v="2426.7399999999998"/>
    <n v="31930.78947368421"/>
    <s v="тн"/>
    <n v="7.5999999999999998E-2"/>
    <n v="1965.6594"/>
    <n v="1638.0495000000001"/>
    <s v="Склад &quot;Север&quot; п. Якушка"/>
    <s v="00582"/>
    <s v="невостребовано"/>
    <s v="удовлетворительное"/>
    <s v="Марахтанов М.В."/>
    <s v="раб. 8 (8422) 41-31-34"/>
    <x v="5"/>
  </r>
  <r>
    <n v="345"/>
    <s v="электроматериалы"/>
    <m/>
    <x v="2"/>
    <x v="338"/>
    <s v="30.09.2013, 23.12.2015"/>
    <n v="9.1525800000000004"/>
    <n v="6.1779915000000001"/>
    <n v="1525.43"/>
    <n v="7.6271500000000003"/>
    <s v="м"/>
    <n v="200"/>
    <n v="1235.5983000000001"/>
    <n v="1029.6652500000002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346"/>
    <s v="металлопрокат"/>
    <m/>
    <x v="2"/>
    <x v="339"/>
    <s v="покупка СМУ УН (21.03.13)"/>
    <n v="94.372799999999984"/>
    <n v="63.70163999999999"/>
    <n v="3932.2"/>
    <n v="78.643999999999991"/>
    <s v="шт"/>
    <n v="50"/>
    <n v="3185.0819999999994"/>
    <n v="2654.2349999999997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47"/>
    <s v="запчасти"/>
    <m/>
    <x v="2"/>
    <x v="340"/>
    <s v="до 2006 года"/>
    <n v="228"/>
    <n v="153.9"/>
    <n v="3040"/>
    <n v="190"/>
    <s v="шт"/>
    <n v="16"/>
    <n v="2462.4"/>
    <n v="2052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348"/>
    <s v="запчасти"/>
    <m/>
    <x v="2"/>
    <x v="341"/>
    <d v="2014-03-19T00:00:00"/>
    <n v="35.591999999999999"/>
    <n v="24.0246"/>
    <n v="59.32"/>
    <n v="29.66"/>
    <s v="шт"/>
    <n v="2"/>
    <n v="48.049199999999999"/>
    <n v="40.041000000000004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349"/>
    <s v="запчасти"/>
    <m/>
    <x v="2"/>
    <x v="342"/>
    <d v="2011-07-05T00:00:00"/>
    <n v="1918.08"/>
    <n v="1294.704"/>
    <n v="3196.8"/>
    <n v="1598.4"/>
    <s v="шт"/>
    <n v="2"/>
    <n v="2589.4079999999999"/>
    <n v="2157.84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350"/>
    <s v="материалы КИПиА"/>
    <m/>
    <x v="2"/>
    <x v="343"/>
    <d v="2013-07-30T00:00:00"/>
    <n v="109881.59999999999"/>
    <n v="74170.080000000002"/>
    <n v="91568"/>
    <n v="91568"/>
    <s v="шт"/>
    <n v="1"/>
    <n v="74170.080000000002"/>
    <n v="61808.4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51"/>
    <s v="метизы"/>
    <m/>
    <x v="2"/>
    <x v="344"/>
    <d v="2013-03-31T00:00:00"/>
    <n v="87.86399999999999"/>
    <n v="59.308199999999999"/>
    <n v="73.22"/>
    <n v="73.22"/>
    <s v="шт"/>
    <n v="1"/>
    <n v="59.308199999999999"/>
    <n v="49.423500000000004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352"/>
    <s v="электроматериалы"/>
    <m/>
    <x v="2"/>
    <x v="345"/>
    <d v="2017-03-27T00:00:00"/>
    <n v="30.508571428571429"/>
    <n v="20.593285714285717"/>
    <n v="1067.8"/>
    <n v="25.423809523809524"/>
    <s v="шт"/>
    <n v="42"/>
    <n v="864.91800000000012"/>
    <n v="720.7650000000001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53"/>
    <s v="трубопроводная арматура"/>
    <m/>
    <x v="2"/>
    <x v="346"/>
    <d v="2015-03-10T00:00:00"/>
    <n v="643.14"/>
    <n v="434.11950000000002"/>
    <n v="2679.75"/>
    <n v="535.95000000000005"/>
    <s v="шт"/>
    <n v="5"/>
    <n v="2170.5974999999999"/>
    <n v="1808.83125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54"/>
    <s v="трубопроводная арматура"/>
    <m/>
    <x v="2"/>
    <x v="347"/>
    <d v="2016-06-27T00:00:00"/>
    <n v="1164.864"/>
    <n v="786.28320000000008"/>
    <n v="1941.44"/>
    <n v="970.72"/>
    <s v="шт"/>
    <n v="2"/>
    <n v="1572.5664000000002"/>
    <n v="1310.4720000000002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55"/>
    <s v="трубопроводная арматура"/>
    <m/>
    <x v="2"/>
    <x v="348"/>
    <d v="2015-03-10T00:00:00"/>
    <n v="1150.3319999999999"/>
    <n v="776.47409999999991"/>
    <n v="958.61"/>
    <n v="958.61"/>
    <s v="шт"/>
    <n v="1"/>
    <n v="776.47409999999991"/>
    <n v="647.06174999999996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356"/>
    <s v="трубопроводная арматура"/>
    <m/>
    <x v="2"/>
    <x v="349"/>
    <d v="2014-05-20T00:00:00"/>
    <n v="40137.864000000001"/>
    <n v="27093.058200000003"/>
    <n v="33448.22"/>
    <n v="33448.22"/>
    <s v="шт"/>
    <n v="1"/>
    <n v="27093.058200000003"/>
    <n v="22577.548500000004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57"/>
    <s v="запорная арматура"/>
    <m/>
    <x v="2"/>
    <x v="350"/>
    <d v="2013-03-30T00:00:00"/>
    <n v="5833.5479999999998"/>
    <n v="3937.6449000000002"/>
    <n v="4861.29"/>
    <n v="4861.29"/>
    <s v="шт"/>
    <n v="1"/>
    <n v="3937.6449000000002"/>
    <n v="3281.3707500000005"/>
    <s v="Склад &quot;Север&quot; п. Якушка"/>
    <s v="00582"/>
    <s v="невостребовано"/>
    <s v="удовлетворительное"/>
    <s v="Марахтанов М.В."/>
    <s v="раб. 8 (8422) 41-31-34"/>
    <x v="8"/>
  </r>
  <r>
    <n v="358"/>
    <s v="жби"/>
    <m/>
    <x v="2"/>
    <x v="351"/>
    <d v="2013-03-19T00:00:00"/>
    <n v="15454.224"/>
    <n v="10431.601199999999"/>
    <n v="12878.52"/>
    <n v="12878.52"/>
    <s v="шт"/>
    <n v="1"/>
    <n v="10431.601199999999"/>
    <n v="8693.0010000000002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59"/>
    <s v="запчасти"/>
    <m/>
    <x v="2"/>
    <x v="352"/>
    <d v="2016-10-25T00:00:00"/>
    <n v="1288.56"/>
    <n v="869.77800000000002"/>
    <n v="322140"/>
    <n v="1073.8"/>
    <s v="шт"/>
    <n v="300"/>
    <n v="260933.4"/>
    <n v="217444.5"/>
    <s v="Склад «Юг» р.п. Новоспасское"/>
    <s v="01192"/>
    <s v="невостребовано"/>
    <s v="удовлетворительное"/>
    <s v="Марахтанов М.В."/>
    <s v="раб. 8 (8422) 41-31-34"/>
    <x v="3"/>
  </r>
  <r>
    <n v="360"/>
    <s v="материалы"/>
    <m/>
    <x v="2"/>
    <x v="352"/>
    <d v="2016-10-25T00:00:00"/>
    <n v="1288.56"/>
    <n v="869.77800000000002"/>
    <n v="472472"/>
    <n v="1073.8"/>
    <s v="шт"/>
    <n v="440"/>
    <n v="382702.32"/>
    <n v="318918.60000000003"/>
    <s v="Склад &quot;Север&quot; п. Якушка"/>
    <s v="00582"/>
    <s v="невостребовано"/>
    <s v="удовлетворительное"/>
    <s v="Марахтанов М.В."/>
    <s v="раб. 8 (8422) 41-31-34"/>
    <x v="3"/>
  </r>
  <r>
    <n v="361"/>
    <s v="запчасти"/>
    <m/>
    <x v="2"/>
    <x v="353"/>
    <s v="принято НГДУ ПН (01.10.08)"/>
    <n v="5460.192"/>
    <n v="3685.6296000000002"/>
    <n v="9100.32"/>
    <n v="4550.16"/>
    <s v="шт"/>
    <n v="2"/>
    <n v="7371.2592000000004"/>
    <n v="6142.7160000000003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362"/>
    <s v="метизы"/>
    <m/>
    <x v="2"/>
    <x v="354"/>
    <s v="принято НГДУ ПН (01.10.08)"/>
    <n v="135.21600000000001"/>
    <n v="91.270800000000008"/>
    <n v="2028.24"/>
    <n v="112.68"/>
    <s v="шт"/>
    <n v="18"/>
    <n v="1642.8744000000002"/>
    <n v="1369.0620000000001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363"/>
    <s v="метизы"/>
    <m/>
    <x v="2"/>
    <x v="355"/>
    <s v="принято НГДУ ПН (01.10.08)"/>
    <n v="126.96"/>
    <n v="85.698000000000008"/>
    <n v="3068.2"/>
    <n v="105.8"/>
    <s v="шт"/>
    <n v="29"/>
    <n v="2485.2420000000002"/>
    <n v="2071.0350000000003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364"/>
    <s v="метизы"/>
    <m/>
    <x v="2"/>
    <x v="356"/>
    <d v="2013-07-22T00:00:00"/>
    <n v="1.02"/>
    <n v="0.6885"/>
    <n v="340"/>
    <n v="0.85"/>
    <s v="шт"/>
    <n v="400"/>
    <n v="275.39999999999998"/>
    <n v="229.5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365"/>
    <s v="метизы"/>
    <m/>
    <x v="2"/>
    <x v="357"/>
    <s v="30.10.13,  13.11.13"/>
    <n v="1.728"/>
    <n v="1.1664000000000001"/>
    <n v="158.4"/>
    <n v="1.44"/>
    <s v="шт"/>
    <n v="110"/>
    <n v="128.304"/>
    <n v="106.92"/>
    <s v="Склад «Юг» р.п. Новоспасское"/>
    <s v="01192"/>
    <s v="невостребовано"/>
    <s v="удовлетворительное"/>
    <s v="Марахтанов М.В."/>
    <s v="раб. 8 (8422) 41-31-34"/>
    <x v="6"/>
  </r>
  <r>
    <n v="366"/>
    <s v="метизы"/>
    <m/>
    <x v="2"/>
    <x v="358"/>
    <d v="2017-08-18T00:00:00"/>
    <n v="20.04"/>
    <n v="13.526999999999999"/>
    <n v="334"/>
    <n v="16.7"/>
    <s v="шт"/>
    <n v="20"/>
    <n v="270.53999999999996"/>
    <n v="225.45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367"/>
    <s v="метизы"/>
    <m/>
    <x v="2"/>
    <x v="359"/>
    <d v="2017-08-28T00:00:00"/>
    <n v="47.4"/>
    <n v="31.994999999999997"/>
    <n v="632"/>
    <n v="39.5"/>
    <s v="шт"/>
    <n v="16"/>
    <n v="511.91999999999996"/>
    <n v="426.59999999999997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368"/>
    <s v="запчасти"/>
    <m/>
    <x v="2"/>
    <x v="360"/>
    <s v="до 2006 года"/>
    <n v="4623.5999999999995"/>
    <n v="3120.93"/>
    <n v="11559"/>
    <n v="3853"/>
    <s v="шт"/>
    <n v="3"/>
    <n v="9362.7899999999991"/>
    <n v="7802.3249999999998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369"/>
    <s v="метизы"/>
    <m/>
    <x v="2"/>
    <x v="361"/>
    <d v="2008-07-21T00:00:00"/>
    <n v="6.3"/>
    <n v="4.2524999999999995"/>
    <n v="5.25"/>
    <n v="5.25"/>
    <s v="шт"/>
    <n v="1"/>
    <n v="4.2524999999999995"/>
    <n v="3.5437499999999997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370"/>
    <s v="метизы"/>
    <m/>
    <x v="2"/>
    <x v="362"/>
    <d v="2011-04-27T00:00:00"/>
    <n v="108"/>
    <n v="72.900000000000006"/>
    <n v="360"/>
    <n v="90"/>
    <s v="шт"/>
    <n v="4"/>
    <n v="291.60000000000002"/>
    <n v="243.00000000000003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371"/>
    <s v="материалы"/>
    <m/>
    <x v="2"/>
    <x v="363"/>
    <d v="2015-07-22T00:00:00"/>
    <n v="4983.0479999999998"/>
    <n v="3363.5574000000001"/>
    <n v="4152.54"/>
    <n v="4152.54"/>
    <s v="шт"/>
    <n v="1"/>
    <n v="3363.5574000000001"/>
    <n v="2802.9645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372"/>
    <s v="материалы"/>
    <m/>
    <x v="2"/>
    <x v="364"/>
    <d v="2014-04-30T00:00:00"/>
    <n v="1220.3399999999999"/>
    <n v="823.72949999999992"/>
    <n v="1016.95"/>
    <n v="1016.95"/>
    <s v="шт"/>
    <n v="1"/>
    <n v="823.72949999999992"/>
    <n v="686.44124999999997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373"/>
    <s v="материалы"/>
    <m/>
    <x v="2"/>
    <x v="365"/>
    <d v="2014-04-30T00:00:00"/>
    <n v="190.16399999999999"/>
    <n v="128.36070000000001"/>
    <n v="633.88"/>
    <n v="158.47"/>
    <s v="шт"/>
    <n v="4"/>
    <n v="513.44280000000003"/>
    <n v="427.86900000000003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374"/>
    <s v="метизы"/>
    <m/>
    <x v="2"/>
    <x v="366"/>
    <s v="до 2006 года"/>
    <n v="82.8"/>
    <n v="55.889999999999993"/>
    <n v="1828.5"/>
    <n v="69"/>
    <s v="кг"/>
    <n v="26.5"/>
    <n v="1481.0849999999998"/>
    <n v="1234.2375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75"/>
    <s v="метизы"/>
    <m/>
    <x v="2"/>
    <x v="367"/>
    <s v="до 2006 года"/>
    <n v="103.8"/>
    <n v="70.064999999999998"/>
    <n v="449.8"/>
    <n v="86.5"/>
    <s v="кг"/>
    <n v="5.2"/>
    <n v="364.33800000000002"/>
    <n v="303.61500000000001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76"/>
    <s v="метизы"/>
    <m/>
    <x v="2"/>
    <x v="368"/>
    <s v="до 2006 года"/>
    <n v="73.654647887323947"/>
    <n v="49.716887323943659"/>
    <n v="435.79"/>
    <n v="61.378873239436629"/>
    <s v="кг"/>
    <n v="7.1"/>
    <n v="352.98989999999998"/>
    <n v="294.15825000000001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77"/>
    <s v="стройматериалы"/>
    <m/>
    <x v="2"/>
    <x v="369"/>
    <s v="31.12.2019 возврат ТМЦ от контрагента (излишки при строительстве и ремонте)"/>
    <n v="22584.413793103442"/>
    <n v="22584.413793103442"/>
    <n v="545.79"/>
    <n v="18820.344827586203"/>
    <s v="тн"/>
    <n v="2.9000000000000001E-2"/>
    <n v="654.94799999999987"/>
    <n v="545.79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78"/>
    <s v="стройматериалы"/>
    <m/>
    <x v="2"/>
    <x v="370"/>
    <s v="31.12.2019 возврат ТМЦ от контрагента (излишки при строительстве и ремонте)"/>
    <n v="58881.338181818173"/>
    <n v="58881.338181818173"/>
    <n v="13493.64"/>
    <n v="49067.781818181815"/>
    <s v="тн"/>
    <n v="0.27500000000000002"/>
    <n v="16192.367999999999"/>
    <n v="13493.64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79"/>
    <s v="стройматериалы"/>
    <m/>
    <x v="2"/>
    <x v="371"/>
    <s v="31.12.2019 возврат ТМЦ от контрагента (излишки при строительстве и ремонте)"/>
    <n v="51684"/>
    <n v="51684"/>
    <n v="1507.45"/>
    <n v="43070"/>
    <s v="тн"/>
    <n v="3.5000000000000003E-2"/>
    <n v="1808.9400000000003"/>
    <n v="1507.4500000000003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80"/>
    <s v="стройматериалы"/>
    <m/>
    <x v="2"/>
    <x v="372"/>
    <s v="31.12.2019 возврат ТМЦ от контрагента (излишки при строительстве и ремонте)"/>
    <n v="2494.7999999999997"/>
    <n v="2494.7999999999997"/>
    <n v="4158"/>
    <n v="2079"/>
    <s v="шт"/>
    <n v="2"/>
    <n v="4989.5999999999995"/>
    <n v="4158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81"/>
    <s v="стройматериалы"/>
    <m/>
    <x v="2"/>
    <x v="373"/>
    <s v="31.12.2019 возврат ТМЦ от контрагента (излишки при строительстве и ремонте)"/>
    <n v="71288.571428571435"/>
    <n v="71288.571428571435"/>
    <n v="415.85"/>
    <n v="59407.142857142862"/>
    <s v="тн"/>
    <n v="7.0000000000000001E-3"/>
    <n v="499.02000000000004"/>
    <n v="415.85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82"/>
    <s v="метизы"/>
    <m/>
    <x v="2"/>
    <x v="374"/>
    <s v="до 2006 года"/>
    <n v="73.654647887323947"/>
    <n v="49.716887323943659"/>
    <n v="12.18"/>
    <n v="61.378873239436629"/>
    <s v="кг"/>
    <n v="0.2"/>
    <n v="392.21099999999996"/>
    <n v="326.84249999999997"/>
    <s v="Склад «Юг» р.п. Новоспасское"/>
    <s v="01192"/>
    <s v="невостребовано"/>
    <s v="удовлетворительное"/>
    <s v="Марахтанов М.В."/>
    <s v="раб. 8 (8422) 41-31-34"/>
    <x v="5"/>
  </r>
  <r>
    <n v="383"/>
    <s v="электроматериалы"/>
    <m/>
    <x v="2"/>
    <x v="375"/>
    <d v="2012-01-19T00:00:00"/>
    <n v="9050.85"/>
    <n v="6109.3237500000005"/>
    <n v="15084.75"/>
    <n v="7542.375"/>
    <s v="шт"/>
    <n v="2"/>
    <n v="12218.647500000001"/>
    <n v="10182.206250000001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384"/>
    <s v="электроматериалы"/>
    <m/>
    <x v="2"/>
    <x v="376"/>
    <s v="до 2006 года"/>
    <n v="163.446"/>
    <n v="110.32605"/>
    <n v="272.41000000000003"/>
    <n v="136.20500000000001"/>
    <s v="шт"/>
    <n v="2"/>
    <n v="220.65209999999999"/>
    <n v="183.87674999999999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385"/>
    <s v="электроматериалы"/>
    <m/>
    <x v="2"/>
    <x v="377"/>
    <d v="2016-05-20T00:00:00"/>
    <n v="508.476"/>
    <n v="343.22129999999999"/>
    <n v="423.73"/>
    <n v="423.73"/>
    <s v="шт"/>
    <n v="1"/>
    <n v="343.22129999999999"/>
    <n v="286.01774999999998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  <r>
    <n v="386"/>
    <s v="электроматериалы"/>
    <m/>
    <x v="2"/>
    <x v="378"/>
    <d v="2014-09-30T00:00:00"/>
    <n v="4576.2719999999999"/>
    <n v="3088.9836"/>
    <n v="3813.56"/>
    <n v="3813.56"/>
    <s v="шт"/>
    <n v="1"/>
    <n v="3088.9836"/>
    <n v="2574.1530000000002"/>
    <s v="Склад «Юг» р.п. Новоспасское"/>
    <s v="01192"/>
    <s v="невостребовано"/>
    <s v="удовлетворительное"/>
    <s v="Марахтанов М.В."/>
    <s v="раб. 8 (8422) 41-31-34"/>
    <x v="8"/>
  </r>
  <r>
    <n v="387"/>
    <s v="электроматериалы"/>
    <m/>
    <x v="2"/>
    <x v="379"/>
    <d v="2012-02-28T00:00:00"/>
    <n v="4470.96"/>
    <n v="3017.8980000000001"/>
    <n v="3725.8"/>
    <n v="3725.8"/>
    <s v="шт"/>
    <n v="1"/>
    <n v="3017.8980000000001"/>
    <n v="2514.9150000000004"/>
    <s v="Склад «Юг» р.п. Новоспасское"/>
    <s v="01192"/>
    <s v="невостребовано"/>
    <s v="удовлетворительное"/>
    <s v="Марахтанов М.В."/>
    <s v="раб. 8 (8422) 41-31-34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Таблица5" cacheId="1" applyNumberFormats="0" applyBorderFormats="0" applyFontFormats="0" applyPatternFormats="0" applyAlignmentFormats="0" applyWidthHeightFormats="1" dataCaption="Значения" updatedVersion="4" minRefreshableVersion="3" useAutoFormatting="1" itemPrintTitles="1" createdVersion="4" indent="0" compact="0" compactData="0" multipleFieldFilters="0">
  <location ref="A3:D23" firstHeaderRow="1" firstDataRow="1" firstDataCol="3"/>
  <pivotFields count="21">
    <pivotField compact="0" outline="0" showAll="0"/>
    <pivotField compact="0" outline="0" showAll="0"/>
    <pivotField compact="0" outline="0" showAll="0"/>
    <pivotField axis="axisRow" compact="0" outline="0" showAll="0">
      <items count="4">
        <item x="0"/>
        <item x="1"/>
        <item x="2"/>
        <item t="default"/>
      </items>
    </pivotField>
    <pivotField axis="axisRow" compact="0" outline="0" showAll="0">
      <items count="381">
        <item x="3"/>
        <item x="25"/>
        <item x="26"/>
        <item x="369"/>
        <item x="27"/>
        <item x="28"/>
        <item x="29"/>
        <item x="30"/>
        <item x="31"/>
        <item x="32"/>
        <item x="33"/>
        <item x="34"/>
        <item x="35"/>
        <item x="10"/>
        <item x="36"/>
        <item x="37"/>
        <item x="38"/>
        <item x="39"/>
        <item x="40"/>
        <item x="41"/>
        <item x="4"/>
        <item x="42"/>
        <item x="43"/>
        <item x="44"/>
        <item x="45"/>
        <item x="46"/>
        <item x="47"/>
        <item x="48"/>
        <item x="0"/>
        <item x="49"/>
        <item x="50"/>
        <item x="16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22"/>
        <item x="23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24"/>
        <item x="135"/>
        <item x="136"/>
        <item x="137"/>
        <item x="138"/>
        <item x="139"/>
        <item x="140"/>
        <item x="141"/>
        <item x="142"/>
        <item x="143"/>
        <item x="18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370"/>
        <item x="371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5"/>
        <item x="1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11"/>
        <item x="201"/>
        <item x="202"/>
        <item x="203"/>
        <item x="204"/>
        <item x="205"/>
        <item x="206"/>
        <item x="207"/>
        <item x="208"/>
        <item x="372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12"/>
        <item x="220"/>
        <item x="19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13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14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6"/>
        <item x="307"/>
        <item x="308"/>
        <item x="309"/>
        <item x="2"/>
        <item x="15"/>
        <item x="20"/>
        <item x="310"/>
        <item x="311"/>
        <item x="312"/>
        <item x="313"/>
        <item x="314"/>
        <item x="21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73"/>
        <item x="339"/>
        <item x="17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74"/>
        <item x="375"/>
        <item x="8"/>
        <item x="7"/>
        <item x="9"/>
        <item x="376"/>
        <item x="377"/>
        <item x="378"/>
        <item x="379"/>
        <item t="default"/>
      </items>
    </pivotField>
    <pivotField compact="0" outline="0" showAll="0"/>
    <pivotField compact="0" numFmtId="169" outline="0" showAll="0"/>
    <pivotField compact="0" numFmtId="169" outline="0" showAll="0"/>
    <pivotField dataField="1" compact="0" numFmtId="169" outline="0" showAll="0"/>
    <pivotField compact="0" numFmtId="169" outline="0" showAll="0"/>
    <pivotField compact="0" outline="0" showAll="0"/>
    <pivotField compact="0" outline="0" showAll="0"/>
    <pivotField compact="0" numFmtId="169" outline="0" showAll="0"/>
    <pivotField compact="0" numFmtId="169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11">
        <item sd="0" x="2"/>
        <item sd="0" x="7"/>
        <item sd="0" x="1"/>
        <item sd="0" x="0"/>
        <item sd="0" x="9"/>
        <item sd="0" x="8"/>
        <item sd="0" x="3"/>
        <item sd="0" x="5"/>
        <item sd="0" x="4"/>
        <item sd="0" x="6"/>
        <item t="default" sd="0"/>
      </items>
    </pivotField>
  </pivotFields>
  <rowFields count="3">
    <field x="3"/>
    <field x="20"/>
    <field x="4"/>
  </rowFields>
  <rowItems count="20">
    <i>
      <x/>
      <x/>
    </i>
    <i r="1">
      <x v="2"/>
    </i>
    <i r="1">
      <x v="3"/>
    </i>
    <i t="default">
      <x/>
    </i>
    <i>
      <x v="1"/>
      <x/>
    </i>
    <i r="1">
      <x v="3"/>
    </i>
    <i r="1">
      <x v="6"/>
    </i>
    <i r="1">
      <x v="8"/>
    </i>
    <i t="default">
      <x v="1"/>
    </i>
    <i>
      <x v="2"/>
      <x/>
    </i>
    <i r="1">
      <x v="1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default">
      <x v="2"/>
    </i>
    <i t="grand">
      <x/>
    </i>
  </rowItems>
  <colItems count="1">
    <i/>
  </colItems>
  <dataFields count="1">
    <dataField name="Сумма по полю Балансовая стоимость (руб.) без НДС" fld="8" baseField="0" baseItem="0" numFmtId="4"/>
  </dataFields>
  <formats count="4">
    <format dxfId="3">
      <pivotArea dataOnly="0" outline="0" fieldPosition="0">
        <references count="1">
          <reference field="3" count="0" defaultSubtotal="1"/>
        </references>
      </pivotArea>
    </format>
    <format dxfId="2">
      <pivotArea outline="0" collapsedLevelsAreSubtotals="1" fieldPosition="0"/>
    </format>
    <format dxfId="1">
      <pivotArea dataOnly="0" labelOnly="1" outline="0" axis="axisValues" fieldPosition="0"/>
    </format>
    <format dxfId="0">
      <pivotArea dataOnly="0" outline="0" fieldPosition="0">
        <references count="1">
          <reference field="20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СводнаяТаблица6" cacheId="1" applyNumberFormats="0" applyBorderFormats="0" applyFontFormats="0" applyPatternFormats="0" applyAlignmentFormats="0" applyWidthHeightFormats="1" dataCaption="Значения" updatedVersion="4" minRefreshableVersion="3" useAutoFormatting="1" itemPrintTitles="1" createdVersion="4" indent="0" compact="0" compactData="0" multipleFieldFilters="0">
  <location ref="A3:C384" firstHeaderRow="0" firstDataRow="1" firstDataCol="1"/>
  <pivotFields count="21"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381">
        <item x="3"/>
        <item x="25"/>
        <item x="26"/>
        <item x="369"/>
        <item x="27"/>
        <item x="28"/>
        <item x="29"/>
        <item x="30"/>
        <item x="31"/>
        <item x="32"/>
        <item x="33"/>
        <item x="34"/>
        <item x="35"/>
        <item x="10"/>
        <item x="36"/>
        <item x="37"/>
        <item x="38"/>
        <item x="39"/>
        <item x="40"/>
        <item x="41"/>
        <item x="4"/>
        <item x="42"/>
        <item x="43"/>
        <item x="44"/>
        <item x="45"/>
        <item x="46"/>
        <item x="47"/>
        <item x="48"/>
        <item x="0"/>
        <item x="49"/>
        <item x="50"/>
        <item x="16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22"/>
        <item x="23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24"/>
        <item x="135"/>
        <item x="136"/>
        <item x="137"/>
        <item x="138"/>
        <item x="139"/>
        <item x="140"/>
        <item x="141"/>
        <item x="142"/>
        <item x="143"/>
        <item x="18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370"/>
        <item x="371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5"/>
        <item x="1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11"/>
        <item x="201"/>
        <item x="202"/>
        <item x="203"/>
        <item x="204"/>
        <item x="205"/>
        <item x="206"/>
        <item x="207"/>
        <item x="208"/>
        <item x="372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12"/>
        <item x="220"/>
        <item x="19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13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14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6"/>
        <item x="307"/>
        <item x="308"/>
        <item x="309"/>
        <item x="2"/>
        <item x="15"/>
        <item x="20"/>
        <item x="310"/>
        <item x="311"/>
        <item x="312"/>
        <item x="313"/>
        <item x="314"/>
        <item x="21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73"/>
        <item x="339"/>
        <item x="17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74"/>
        <item x="375"/>
        <item x="8"/>
        <item x="7"/>
        <item x="9"/>
        <item x="376"/>
        <item x="377"/>
        <item x="378"/>
        <item x="379"/>
        <item t="default"/>
      </items>
    </pivotField>
    <pivotField compact="0" outline="0" showAll="0"/>
    <pivotField compact="0" numFmtId="169" outline="0" showAll="0"/>
    <pivotField compact="0" numFmtId="169" outline="0" showAll="0"/>
    <pivotField dataField="1" compact="0" numFmtId="169" outline="0" showAll="0"/>
    <pivotField compact="0" numFmtId="169" outline="0" showAll="0"/>
    <pivotField compact="0" outline="0" showAll="0"/>
    <pivotField dataField="1" compact="0" outline="0" showAll="0"/>
    <pivotField compact="0" numFmtId="169" outline="0" showAll="0"/>
    <pivotField compact="0" numFmtId="169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11">
        <item x="2"/>
        <item x="7"/>
        <item x="1"/>
        <item x="0"/>
        <item sd="0" x="9"/>
        <item x="3"/>
        <item sd="0" x="5"/>
        <item x="4"/>
        <item sd="0" x="6"/>
        <item x="8"/>
        <item t="default"/>
      </items>
    </pivotField>
  </pivotFields>
  <rowFields count="1">
    <field x="4"/>
  </rowFields>
  <rowItems count="38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 t="grand">
      <x/>
    </i>
  </rowItems>
  <colFields count="1">
    <field x="-2"/>
  </colFields>
  <colItems count="2">
    <i>
      <x/>
    </i>
    <i i="1">
      <x v="1"/>
    </i>
  </colItems>
  <dataFields count="2">
    <dataField name="Сумма по полю Балансовая стоимость (руб.) без НДС" fld="8" baseField="0" baseItem="0"/>
    <dataField name="Сумма по полю Кол-во" fld="11" baseField="4" baseItem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СводнаяТаблица2" cacheId="0" applyNumberFormats="0" applyBorderFormats="0" applyFontFormats="0" applyPatternFormats="0" applyAlignmentFormats="0" applyWidthHeightFormats="1" dataCaption="Значения" updatedVersion="4" minRefreshableVersion="3" useAutoFormatting="1" itemPrintTitles="1" createdVersion="4" indent="0" outline="1" outlineData="1" multipleFieldFilters="0">
  <location ref="A3:D314" firstHeaderRow="1" firstDataRow="2" firstDataCol="1"/>
  <pivotFields count="3">
    <pivotField axis="axisRow" showAll="0">
      <items count="3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308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t="default"/>
      </items>
    </pivotField>
    <pivotField dataField="1" showAll="0"/>
    <pivotField axis="axisCol" showAll="0">
      <items count="3">
        <item x="0"/>
        <item x="1"/>
        <item t="default"/>
      </items>
    </pivotField>
  </pivotFields>
  <rowFields count="1">
    <field x="0"/>
  </rowFields>
  <rowItems count="3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Сумма по полю сумма" fld="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outlinePr summaryBelow="0" summaryRight="0"/>
    <pageSetUpPr autoPageBreaks="0"/>
  </sheetPr>
  <dimension ref="A1:AA843"/>
  <sheetViews>
    <sheetView topLeftCell="A6" workbookViewId="0">
      <selection activeCell="J577" activeCellId="6" sqref="J243:K243 J329:K329 J373:K373 J435:K435 J465:K465 J575:K575 J577:K577"/>
    </sheetView>
  </sheetViews>
  <sheetFormatPr defaultColWidth="10.5" defaultRowHeight="11.45" customHeight="1" outlineLevelRow="2" x14ac:dyDescent="0.2"/>
  <cols>
    <col min="1" max="1" width="1.1640625" style="1" customWidth="1"/>
    <col min="2" max="2" width="19.5" style="1" customWidth="1"/>
    <col min="3" max="3" width="8.83203125" style="1" customWidth="1"/>
    <col min="4" max="4" width="17.5" style="1" customWidth="1"/>
    <col min="5" max="5" width="12.6640625" style="1" customWidth="1"/>
    <col min="6" max="6" width="3" style="1" customWidth="1"/>
    <col min="7" max="7" width="1.83203125" style="1" customWidth="1"/>
    <col min="8" max="8" width="15.83203125" style="1" customWidth="1"/>
    <col min="9" max="9" width="1.6640625" style="1" customWidth="1"/>
    <col min="10" max="12" width="31.83203125" style="1" customWidth="1"/>
    <col min="13" max="13" width="0.6640625" style="1" customWidth="1"/>
    <col min="14" max="14" width="14.6640625" style="1" customWidth="1"/>
    <col min="15" max="15" width="2.83203125" style="1" customWidth="1"/>
    <col min="16" max="16" width="32.83203125" customWidth="1"/>
    <col min="17" max="17" width="22.5" customWidth="1"/>
    <col min="24" max="24" width="42.6640625" customWidth="1"/>
  </cols>
  <sheetData>
    <row r="1" spans="1:26" s="1" customFormat="1" ht="15" hidden="1" customHeight="1" x14ac:dyDescent="0.2">
      <c r="B1" s="2" t="s">
        <v>0</v>
      </c>
      <c r="C1" s="2"/>
    </row>
    <row r="2" spans="1:26" s="1" customFormat="1" ht="15" hidden="1" customHeight="1" x14ac:dyDescent="0.25">
      <c r="B2" s="322" t="s">
        <v>1</v>
      </c>
      <c r="C2" s="322"/>
      <c r="D2" s="322"/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322"/>
    </row>
    <row r="3" spans="1:26" s="1" customFormat="1" ht="12" hidden="1" customHeight="1" x14ac:dyDescent="0.2">
      <c r="B3" s="323" t="s">
        <v>2</v>
      </c>
      <c r="C3" s="323"/>
      <c r="D3" s="323"/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</row>
    <row r="4" spans="1:26" s="1" customFormat="1" ht="12" hidden="1" customHeight="1" x14ac:dyDescent="0.2">
      <c r="B4" s="324" t="s">
        <v>3</v>
      </c>
      <c r="C4" s="324"/>
      <c r="D4" s="324"/>
      <c r="E4" s="324"/>
      <c r="F4" s="324"/>
      <c r="G4" s="324"/>
      <c r="H4" s="324"/>
      <c r="I4" s="324"/>
      <c r="J4" s="324"/>
      <c r="K4" s="324"/>
      <c r="L4" s="324"/>
      <c r="M4" s="324"/>
      <c r="N4" s="324"/>
      <c r="O4" s="324"/>
    </row>
    <row r="5" spans="1:26" s="1" customFormat="1" ht="12" hidden="1" customHeight="1" x14ac:dyDescent="0.2">
      <c r="B5" s="325" t="s">
        <v>4</v>
      </c>
      <c r="C5" s="325"/>
      <c r="D5" s="325"/>
      <c r="E5" s="325"/>
      <c r="F5" s="325"/>
      <c r="G5" s="325"/>
      <c r="H5" s="325"/>
      <c r="I5" s="325"/>
      <c r="J5" s="325"/>
      <c r="K5" s="325"/>
      <c r="L5" s="325"/>
      <c r="M5" s="325"/>
      <c r="N5" s="325"/>
      <c r="O5" s="325"/>
    </row>
    <row r="6" spans="1:26" s="1" customFormat="1" ht="5.0999999999999996" customHeight="1" thickBot="1" x14ac:dyDescent="0.25"/>
    <row r="7" spans="1:26" s="4" customFormat="1" ht="12" customHeight="1" x14ac:dyDescent="0.2">
      <c r="A7" s="5"/>
      <c r="B7" s="326" t="s">
        <v>5</v>
      </c>
      <c r="C7" s="326"/>
      <c r="D7" s="327" t="s">
        <v>6</v>
      </c>
      <c r="E7" s="327"/>
      <c r="F7" s="327"/>
      <c r="G7" s="327"/>
      <c r="H7" s="328" t="s">
        <v>7</v>
      </c>
      <c r="I7" s="328"/>
      <c r="J7" s="328"/>
      <c r="K7" s="328"/>
      <c r="L7" s="329" t="s">
        <v>8</v>
      </c>
      <c r="M7" s="329"/>
      <c r="N7" s="329"/>
      <c r="O7" s="329"/>
    </row>
    <row r="8" spans="1:26" s="1" customFormat="1" ht="12" customHeight="1" thickBot="1" x14ac:dyDescent="0.25">
      <c r="A8" s="6"/>
      <c r="B8" s="7"/>
      <c r="C8" s="8"/>
      <c r="D8" s="9" t="s">
        <v>9</v>
      </c>
      <c r="E8" s="330" t="s">
        <v>10</v>
      </c>
      <c r="F8" s="330"/>
      <c r="G8" s="330"/>
      <c r="H8" s="331" t="s">
        <v>9</v>
      </c>
      <c r="I8" s="331"/>
      <c r="J8" s="331" t="s">
        <v>10</v>
      </c>
      <c r="K8" s="331"/>
      <c r="L8" s="331" t="s">
        <v>9</v>
      </c>
      <c r="M8" s="331"/>
      <c r="N8" s="332" t="s">
        <v>10</v>
      </c>
      <c r="O8" s="332"/>
    </row>
    <row r="9" spans="1:26" ht="12" hidden="1" customHeight="1" x14ac:dyDescent="0.2">
      <c r="A9" s="10"/>
      <c r="B9" s="315" t="s">
        <v>13</v>
      </c>
      <c r="C9" s="315"/>
      <c r="D9" s="11">
        <v>87844.65</v>
      </c>
      <c r="E9" s="12"/>
      <c r="F9" s="12"/>
      <c r="G9" s="13"/>
      <c r="H9" s="12"/>
      <c r="I9" s="13"/>
      <c r="J9" s="316"/>
      <c r="K9" s="316"/>
      <c r="L9" s="316">
        <v>68593.66</v>
      </c>
      <c r="M9" s="316"/>
      <c r="N9" s="12"/>
      <c r="O9" s="14"/>
    </row>
    <row r="10" spans="1:26" ht="12" hidden="1" customHeight="1" x14ac:dyDescent="0.2">
      <c r="A10" s="3"/>
      <c r="B10" s="22"/>
      <c r="C10" s="23"/>
      <c r="D10" s="15">
        <v>144.69800000000001</v>
      </c>
      <c r="E10" s="16"/>
      <c r="F10" s="16"/>
      <c r="G10" s="17"/>
      <c r="H10" s="16"/>
      <c r="I10" s="17"/>
      <c r="J10" s="317"/>
      <c r="K10" s="317"/>
      <c r="L10" s="317">
        <v>144.536</v>
      </c>
      <c r="M10" s="317"/>
      <c r="N10" s="16"/>
      <c r="O10" s="18"/>
    </row>
    <row r="11" spans="1:26" ht="24" hidden="1" customHeight="1" outlineLevel="1" x14ac:dyDescent="0.2">
      <c r="A11" s="3"/>
      <c r="B11" s="318" t="s">
        <v>12</v>
      </c>
      <c r="C11" s="318"/>
      <c r="D11" s="11">
        <v>87844.65</v>
      </c>
      <c r="E11" s="12"/>
      <c r="F11" s="12"/>
      <c r="G11" s="13"/>
      <c r="H11" s="12"/>
      <c r="I11" s="13"/>
      <c r="J11" s="316"/>
      <c r="K11" s="316"/>
      <c r="L11" s="316">
        <v>68593.66</v>
      </c>
      <c r="M11" s="316"/>
      <c r="N11" s="12"/>
      <c r="O11" s="14"/>
    </row>
    <row r="12" spans="1:26" ht="12" hidden="1" customHeight="1" outlineLevel="1" x14ac:dyDescent="0.2">
      <c r="A12" s="3"/>
      <c r="B12" s="19"/>
      <c r="C12" s="20"/>
      <c r="D12" s="15">
        <v>144.69800000000001</v>
      </c>
      <c r="E12" s="16"/>
      <c r="F12" s="16"/>
      <c r="G12" s="17"/>
      <c r="H12" s="16"/>
      <c r="I12" s="17"/>
      <c r="J12" s="317"/>
      <c r="K12" s="317"/>
      <c r="L12" s="317">
        <v>144.536</v>
      </c>
      <c r="M12" s="317"/>
      <c r="N12" s="16"/>
      <c r="O12" s="18"/>
    </row>
    <row r="13" spans="1:26" ht="12" hidden="1" customHeight="1" outlineLevel="2" x14ac:dyDescent="0.2">
      <c r="A13" s="3"/>
      <c r="B13" s="319" t="s">
        <v>14</v>
      </c>
      <c r="C13" s="319"/>
      <c r="D13" s="24">
        <v>545.79</v>
      </c>
      <c r="E13" s="12"/>
      <c r="F13" s="12"/>
      <c r="G13" s="13"/>
      <c r="H13" s="12"/>
      <c r="I13" s="13"/>
      <c r="J13" s="12"/>
      <c r="K13" s="13"/>
      <c r="L13" s="320">
        <v>545.79</v>
      </c>
      <c r="M13" s="320"/>
      <c r="N13" s="12"/>
      <c r="O13" s="14"/>
      <c r="P13" s="35" t="s">
        <v>436</v>
      </c>
      <c r="X13" t="str">
        <f>B13</f>
        <v>Балка 25 Б1</v>
      </c>
      <c r="Y13" s="93">
        <f>L13</f>
        <v>545.79</v>
      </c>
      <c r="Z13" s="192">
        <f>L14</f>
        <v>2.9000000000000001E-2</v>
      </c>
    </row>
    <row r="14" spans="1:26" ht="12" hidden="1" customHeight="1" outlineLevel="2" x14ac:dyDescent="0.2">
      <c r="A14" s="3"/>
      <c r="B14" s="22"/>
      <c r="C14" s="23"/>
      <c r="D14" s="15">
        <v>2.9000000000000001E-2</v>
      </c>
      <c r="E14" s="16"/>
      <c r="F14" s="16"/>
      <c r="G14" s="17"/>
      <c r="H14" s="16"/>
      <c r="I14" s="17"/>
      <c r="J14" s="16"/>
      <c r="K14" s="17"/>
      <c r="L14" s="317">
        <v>2.9000000000000001E-2</v>
      </c>
      <c r="M14" s="317"/>
      <c r="N14" s="16"/>
      <c r="O14" s="18"/>
      <c r="R14" s="93">
        <f>SUM(L13,L15,L17,L19,L27)</f>
        <v>20120.73</v>
      </c>
      <c r="X14" t="str">
        <f>B15</f>
        <v>Лист 7 ст3</v>
      </c>
      <c r="Y14" s="93">
        <f>L15</f>
        <v>13493.64</v>
      </c>
      <c r="Z14" s="192">
        <f>L16</f>
        <v>0.27500000000000002</v>
      </c>
    </row>
    <row r="15" spans="1:26" ht="12" hidden="1" customHeight="1" outlineLevel="2" x14ac:dyDescent="0.2">
      <c r="A15" s="3"/>
      <c r="B15" s="319" t="s">
        <v>15</v>
      </c>
      <c r="C15" s="319"/>
      <c r="D15" s="11">
        <v>13493.64</v>
      </c>
      <c r="E15" s="12"/>
      <c r="F15" s="12"/>
      <c r="G15" s="13"/>
      <c r="H15" s="12"/>
      <c r="I15" s="13"/>
      <c r="J15" s="12"/>
      <c r="K15" s="13"/>
      <c r="L15" s="321">
        <v>13493.64</v>
      </c>
      <c r="M15" s="321"/>
      <c r="N15" s="12"/>
      <c r="O15" s="14"/>
      <c r="P15" s="35" t="s">
        <v>436</v>
      </c>
      <c r="R15" s="48">
        <f>SUM(L21,L23,L25)</f>
        <v>48472.93</v>
      </c>
      <c r="X15" t="str">
        <f>B17</f>
        <v>Лист г/к 5,0х1500*6000 ст3сп5</v>
      </c>
      <c r="Y15" s="93">
        <f>L17</f>
        <v>1507.45</v>
      </c>
      <c r="Z15" s="192">
        <f>L18</f>
        <v>3.5000000000000003E-2</v>
      </c>
    </row>
    <row r="16" spans="1:26" ht="12" hidden="1" customHeight="1" outlineLevel="2" x14ac:dyDescent="0.2">
      <c r="A16" s="3"/>
      <c r="B16" s="22"/>
      <c r="C16" s="23"/>
      <c r="D16" s="15">
        <v>0.27500000000000002</v>
      </c>
      <c r="E16" s="16"/>
      <c r="F16" s="16"/>
      <c r="G16" s="17"/>
      <c r="H16" s="16"/>
      <c r="I16" s="17"/>
      <c r="J16" s="16"/>
      <c r="K16" s="17"/>
      <c r="L16" s="317">
        <v>0.27500000000000002</v>
      </c>
      <c r="M16" s="317"/>
      <c r="N16" s="16"/>
      <c r="O16" s="18"/>
      <c r="R16" s="93">
        <f>SUM(R14:R15)</f>
        <v>68593.66</v>
      </c>
      <c r="X16" t="str">
        <f>B19</f>
        <v>Переход 89*4-32*3 (точеный)</v>
      </c>
      <c r="Y16" s="93">
        <f>L19</f>
        <v>4158</v>
      </c>
      <c r="Z16" s="192">
        <f>L20</f>
        <v>2</v>
      </c>
    </row>
    <row r="17" spans="1:26" ht="24" hidden="1" customHeight="1" outlineLevel="2" x14ac:dyDescent="0.2">
      <c r="A17" s="3"/>
      <c r="B17" s="319" t="s">
        <v>16</v>
      </c>
      <c r="C17" s="319"/>
      <c r="D17" s="11">
        <v>1507.45</v>
      </c>
      <c r="E17" s="12"/>
      <c r="F17" s="12"/>
      <c r="G17" s="13"/>
      <c r="H17" s="12"/>
      <c r="I17" s="13"/>
      <c r="J17" s="12"/>
      <c r="K17" s="13"/>
      <c r="L17" s="321">
        <v>1507.45</v>
      </c>
      <c r="M17" s="321"/>
      <c r="N17" s="12"/>
      <c r="O17" s="14"/>
      <c r="P17" s="35" t="s">
        <v>436</v>
      </c>
      <c r="R17" s="94">
        <f>R16-L11</f>
        <v>0</v>
      </c>
      <c r="X17" t="str">
        <f>B27</f>
        <v>Угол 100*8ст3 сп5</v>
      </c>
      <c r="Y17" s="93">
        <f>L27</f>
        <v>415.85</v>
      </c>
      <c r="Z17" s="192">
        <f>L28</f>
        <v>7.0000000000000001E-3</v>
      </c>
    </row>
    <row r="18" spans="1:26" ht="12" hidden="1" customHeight="1" outlineLevel="2" x14ac:dyDescent="0.2">
      <c r="A18" s="3"/>
      <c r="B18" s="22"/>
      <c r="C18" s="23"/>
      <c r="D18" s="15">
        <v>3.5000000000000003E-2</v>
      </c>
      <c r="E18" s="16"/>
      <c r="F18" s="16"/>
      <c r="G18" s="17"/>
      <c r="H18" s="16"/>
      <c r="I18" s="17"/>
      <c r="J18" s="16"/>
      <c r="K18" s="17"/>
      <c r="L18" s="317">
        <v>3.5000000000000003E-2</v>
      </c>
      <c r="M18" s="317"/>
      <c r="N18" s="16"/>
      <c r="O18" s="18"/>
      <c r="X18">
        <f>B18</f>
        <v>0</v>
      </c>
      <c r="Z18" s="192"/>
    </row>
    <row r="19" spans="1:26" ht="24" hidden="1" customHeight="1" outlineLevel="2" x14ac:dyDescent="0.2">
      <c r="A19" s="3"/>
      <c r="B19" s="319" t="s">
        <v>17</v>
      </c>
      <c r="C19" s="319"/>
      <c r="D19" s="11">
        <v>4158</v>
      </c>
      <c r="E19" s="12"/>
      <c r="F19" s="12"/>
      <c r="G19" s="13"/>
      <c r="H19" s="12"/>
      <c r="I19" s="13"/>
      <c r="J19" s="12"/>
      <c r="K19" s="13"/>
      <c r="L19" s="321">
        <v>4158</v>
      </c>
      <c r="M19" s="321"/>
      <c r="N19" s="12"/>
      <c r="O19" s="14"/>
      <c r="P19" s="35" t="s">
        <v>436</v>
      </c>
    </row>
    <row r="20" spans="1:26" ht="12" hidden="1" customHeight="1" outlineLevel="2" x14ac:dyDescent="0.2">
      <c r="A20" s="3"/>
      <c r="B20" s="22"/>
      <c r="C20" s="23"/>
      <c r="D20" s="15">
        <v>2</v>
      </c>
      <c r="E20" s="16"/>
      <c r="F20" s="16"/>
      <c r="G20" s="17"/>
      <c r="H20" s="16"/>
      <c r="I20" s="17"/>
      <c r="J20" s="16"/>
      <c r="K20" s="17"/>
      <c r="L20" s="317">
        <v>2</v>
      </c>
      <c r="M20" s="317"/>
      <c r="N20" s="16"/>
      <c r="O20" s="18"/>
      <c r="X20">
        <f>B20</f>
        <v>0</v>
      </c>
      <c r="Z20" s="192"/>
    </row>
    <row r="21" spans="1:26" ht="24" hidden="1" customHeight="1" outlineLevel="2" x14ac:dyDescent="0.2">
      <c r="A21" s="3"/>
      <c r="B21" s="319" t="s">
        <v>18</v>
      </c>
      <c r="C21" s="319"/>
      <c r="D21" s="11">
        <v>19215</v>
      </c>
      <c r="E21" s="12"/>
      <c r="F21" s="12"/>
      <c r="G21" s="13"/>
      <c r="H21" s="12"/>
      <c r="I21" s="13"/>
      <c r="J21" s="12"/>
      <c r="K21" s="13"/>
      <c r="L21" s="316">
        <v>19215</v>
      </c>
      <c r="M21" s="316"/>
      <c r="N21" s="12"/>
      <c r="O21" s="14"/>
      <c r="P21" s="35" t="s">
        <v>437</v>
      </c>
    </row>
    <row r="22" spans="1:26" ht="12" hidden="1" customHeight="1" outlineLevel="2" x14ac:dyDescent="0.2">
      <c r="A22" s="3"/>
      <c r="B22" s="22"/>
      <c r="C22" s="23"/>
      <c r="D22" s="15">
        <v>140</v>
      </c>
      <c r="E22" s="16"/>
      <c r="F22" s="16"/>
      <c r="G22" s="17"/>
      <c r="H22" s="16"/>
      <c r="I22" s="17"/>
      <c r="J22" s="16"/>
      <c r="K22" s="17"/>
      <c r="L22" s="317">
        <v>140</v>
      </c>
      <c r="M22" s="317"/>
      <c r="N22" s="16"/>
      <c r="O22" s="18"/>
      <c r="X22">
        <f>B28</f>
        <v>0</v>
      </c>
    </row>
    <row r="23" spans="1:26" ht="36" hidden="1" customHeight="1" outlineLevel="2" x14ac:dyDescent="0.2">
      <c r="A23" s="3"/>
      <c r="B23" s="319" t="s">
        <v>19</v>
      </c>
      <c r="C23" s="319"/>
      <c r="D23" s="11">
        <v>10540.9</v>
      </c>
      <c r="E23" s="12"/>
      <c r="F23" s="12"/>
      <c r="G23" s="13"/>
      <c r="H23" s="12"/>
      <c r="I23" s="13"/>
      <c r="J23" s="12"/>
      <c r="K23" s="13"/>
      <c r="L23" s="316">
        <v>10540.9</v>
      </c>
      <c r="M23" s="316"/>
      <c r="N23" s="12"/>
      <c r="O23" s="14"/>
      <c r="P23" s="35" t="str">
        <f>P21</f>
        <v>аварийный запас</v>
      </c>
    </row>
    <row r="24" spans="1:26" ht="12" hidden="1" customHeight="1" outlineLevel="2" x14ac:dyDescent="0.2">
      <c r="A24" s="3"/>
      <c r="B24" s="22"/>
      <c r="C24" s="23"/>
      <c r="D24" s="15">
        <v>2</v>
      </c>
      <c r="E24" s="16"/>
      <c r="F24" s="16"/>
      <c r="G24" s="17"/>
      <c r="H24" s="16"/>
      <c r="I24" s="17"/>
      <c r="J24" s="16"/>
      <c r="K24" s="17"/>
      <c r="L24" s="317">
        <v>2</v>
      </c>
      <c r="M24" s="317"/>
      <c r="N24" s="16"/>
      <c r="O24" s="18"/>
    </row>
    <row r="25" spans="1:26" ht="12" hidden="1" customHeight="1" outlineLevel="2" x14ac:dyDescent="0.2">
      <c r="A25" s="3"/>
      <c r="B25" s="319" t="s">
        <v>21</v>
      </c>
      <c r="C25" s="319"/>
      <c r="D25" s="11">
        <v>18717.03</v>
      </c>
      <c r="E25" s="12"/>
      <c r="F25" s="12"/>
      <c r="G25" s="13"/>
      <c r="H25" s="12"/>
      <c r="I25" s="13"/>
      <c r="J25" s="12"/>
      <c r="K25" s="13"/>
      <c r="L25" s="316">
        <v>18717.03</v>
      </c>
      <c r="M25" s="316"/>
      <c r="N25" s="12"/>
      <c r="O25" s="14"/>
      <c r="P25" s="35" t="str">
        <f>P23</f>
        <v>аварийный запас</v>
      </c>
    </row>
    <row r="26" spans="1:26" ht="12" hidden="1" customHeight="1" outlineLevel="2" x14ac:dyDescent="0.2">
      <c r="A26" s="3"/>
      <c r="B26" s="22"/>
      <c r="C26" s="23"/>
      <c r="D26" s="15">
        <v>0.19</v>
      </c>
      <c r="E26" s="16"/>
      <c r="F26" s="16"/>
      <c r="G26" s="17"/>
      <c r="H26" s="16"/>
      <c r="I26" s="17"/>
      <c r="J26" s="16"/>
      <c r="K26" s="17"/>
      <c r="L26" s="317">
        <v>0.19</v>
      </c>
      <c r="M26" s="317"/>
      <c r="N26" s="16"/>
      <c r="O26" s="18"/>
    </row>
    <row r="27" spans="1:26" ht="12" hidden="1" customHeight="1" outlineLevel="2" x14ac:dyDescent="0.2">
      <c r="A27" s="3"/>
      <c r="B27" s="319" t="s">
        <v>22</v>
      </c>
      <c r="C27" s="319"/>
      <c r="D27" s="24">
        <v>415.85</v>
      </c>
      <c r="E27" s="12"/>
      <c r="F27" s="12"/>
      <c r="G27" s="13"/>
      <c r="H27" s="12"/>
      <c r="I27" s="13"/>
      <c r="J27" s="12"/>
      <c r="K27" s="13"/>
      <c r="L27" s="320">
        <v>415.85</v>
      </c>
      <c r="M27" s="320"/>
      <c r="N27" s="12"/>
      <c r="O27" s="14"/>
      <c r="P27" s="35" t="s">
        <v>436</v>
      </c>
    </row>
    <row r="28" spans="1:26" ht="12" hidden="1" customHeight="1" outlineLevel="2" x14ac:dyDescent="0.2">
      <c r="A28" s="3"/>
      <c r="B28" s="22"/>
      <c r="C28" s="23"/>
      <c r="D28" s="15">
        <v>7.0000000000000001E-3</v>
      </c>
      <c r="E28" s="16"/>
      <c r="F28" s="16"/>
      <c r="G28" s="17"/>
      <c r="H28" s="16"/>
      <c r="I28" s="17"/>
      <c r="J28" s="16"/>
      <c r="K28" s="17"/>
      <c r="L28" s="317">
        <v>7.0000000000000001E-3</v>
      </c>
      <c r="M28" s="317"/>
      <c r="N28" s="16"/>
      <c r="O28" s="18"/>
    </row>
    <row r="29" spans="1:26" ht="12" hidden="1" customHeight="1" x14ac:dyDescent="0.2">
      <c r="A29" s="10"/>
      <c r="B29" s="315" t="s">
        <v>24</v>
      </c>
      <c r="C29" s="315"/>
      <c r="D29" s="11">
        <v>1207105.3</v>
      </c>
      <c r="E29" s="12"/>
      <c r="F29" s="12"/>
      <c r="G29" s="13"/>
      <c r="H29" s="316"/>
      <c r="I29" s="316"/>
      <c r="J29" s="316"/>
      <c r="K29" s="316"/>
      <c r="L29" s="316">
        <v>1155168.07</v>
      </c>
      <c r="M29" s="316"/>
      <c r="N29" s="12"/>
      <c r="O29" s="14"/>
    </row>
    <row r="30" spans="1:26" ht="12" hidden="1" customHeight="1" x14ac:dyDescent="0.2">
      <c r="A30" s="3"/>
      <c r="B30" s="22"/>
      <c r="C30" s="23"/>
      <c r="D30" s="25">
        <v>5203.924</v>
      </c>
      <c r="E30" s="16"/>
      <c r="F30" s="16"/>
      <c r="G30" s="17"/>
      <c r="H30" s="333"/>
      <c r="I30" s="333"/>
      <c r="J30" s="333"/>
      <c r="K30" s="333"/>
      <c r="L30" s="333">
        <v>4403.924</v>
      </c>
      <c r="M30" s="333"/>
      <c r="N30" s="16"/>
      <c r="O30" s="18"/>
    </row>
    <row r="31" spans="1:26" ht="24" hidden="1" customHeight="1" outlineLevel="1" x14ac:dyDescent="0.2">
      <c r="A31" s="3"/>
      <c r="B31" s="318" t="s">
        <v>25</v>
      </c>
      <c r="C31" s="318"/>
      <c r="D31" s="11">
        <v>482809.62</v>
      </c>
      <c r="E31" s="12"/>
      <c r="F31" s="12"/>
      <c r="G31" s="13"/>
      <c r="H31" s="12"/>
      <c r="I31" s="13"/>
      <c r="J31" s="12"/>
      <c r="K31" s="13"/>
      <c r="L31" s="316">
        <v>482809.62</v>
      </c>
      <c r="M31" s="316"/>
      <c r="N31" s="12"/>
      <c r="O31" s="14"/>
    </row>
    <row r="32" spans="1:26" ht="12" hidden="1" customHeight="1" outlineLevel="1" x14ac:dyDescent="0.2">
      <c r="A32" s="3"/>
      <c r="B32" s="19"/>
      <c r="C32" s="20"/>
      <c r="D32" s="25">
        <v>3546.6</v>
      </c>
      <c r="E32" s="16"/>
      <c r="F32" s="16"/>
      <c r="G32" s="17"/>
      <c r="H32" s="16"/>
      <c r="I32" s="17"/>
      <c r="J32" s="16"/>
      <c r="K32" s="17"/>
      <c r="L32" s="333">
        <v>3546.6</v>
      </c>
      <c r="M32" s="333"/>
      <c r="N32" s="16"/>
      <c r="O32" s="18"/>
    </row>
    <row r="33" spans="1:17" ht="24" hidden="1" customHeight="1" outlineLevel="2" x14ac:dyDescent="0.2">
      <c r="A33" s="3"/>
      <c r="B33" s="319" t="s">
        <v>26</v>
      </c>
      <c r="C33" s="319"/>
      <c r="D33" s="11">
        <v>20000</v>
      </c>
      <c r="E33" s="12"/>
      <c r="F33" s="12"/>
      <c r="G33" s="13"/>
      <c r="H33" s="12"/>
      <c r="I33" s="13"/>
      <c r="J33" s="12"/>
      <c r="K33" s="13"/>
      <c r="L33" s="316">
        <v>20000</v>
      </c>
      <c r="M33" s="316"/>
      <c r="N33" s="12"/>
      <c r="O33" s="14"/>
    </row>
    <row r="34" spans="1:17" ht="12" hidden="1" customHeight="1" outlineLevel="2" x14ac:dyDescent="0.2">
      <c r="A34" s="3"/>
      <c r="B34" s="22"/>
      <c r="C34" s="23"/>
      <c r="D34" s="15">
        <v>2</v>
      </c>
      <c r="E34" s="16"/>
      <c r="F34" s="16"/>
      <c r="G34" s="17"/>
      <c r="H34" s="16"/>
      <c r="I34" s="17"/>
      <c r="J34" s="16"/>
      <c r="K34" s="17"/>
      <c r="L34" s="317">
        <v>2</v>
      </c>
      <c r="M34" s="317"/>
      <c r="N34" s="16"/>
      <c r="O34" s="18"/>
    </row>
    <row r="35" spans="1:17" ht="12" hidden="1" customHeight="1" outlineLevel="2" x14ac:dyDescent="0.2">
      <c r="A35" s="3"/>
      <c r="B35" s="319" t="s">
        <v>27</v>
      </c>
      <c r="C35" s="319"/>
      <c r="D35" s="11">
        <v>13179.07</v>
      </c>
      <c r="E35" s="12"/>
      <c r="F35" s="12"/>
      <c r="G35" s="13"/>
      <c r="H35" s="12"/>
      <c r="I35" s="13"/>
      <c r="J35" s="12"/>
      <c r="K35" s="13"/>
      <c r="L35" s="316">
        <v>13179.07</v>
      </c>
      <c r="M35" s="316"/>
      <c r="N35" s="12"/>
      <c r="O35" s="14"/>
    </row>
    <row r="36" spans="1:17" ht="12" hidden="1" customHeight="1" outlineLevel="2" x14ac:dyDescent="0.2">
      <c r="A36" s="3"/>
      <c r="B36" s="22"/>
      <c r="C36" s="23"/>
      <c r="D36" s="15">
        <v>203</v>
      </c>
      <c r="E36" s="16"/>
      <c r="F36" s="16"/>
      <c r="G36" s="17"/>
      <c r="H36" s="16"/>
      <c r="I36" s="17"/>
      <c r="J36" s="16"/>
      <c r="K36" s="17"/>
      <c r="L36" s="317">
        <v>203</v>
      </c>
      <c r="M36" s="317"/>
      <c r="N36" s="16"/>
      <c r="O36" s="18"/>
    </row>
    <row r="37" spans="1:17" ht="12" hidden="1" customHeight="1" outlineLevel="2" x14ac:dyDescent="0.2">
      <c r="A37" s="3"/>
      <c r="B37" s="319" t="s">
        <v>28</v>
      </c>
      <c r="C37" s="319"/>
      <c r="D37" s="11">
        <v>247791.59</v>
      </c>
      <c r="E37" s="12"/>
      <c r="F37" s="12"/>
      <c r="G37" s="13"/>
      <c r="H37" s="12"/>
      <c r="I37" s="13"/>
      <c r="J37" s="12"/>
      <c r="K37" s="13"/>
      <c r="L37" s="316">
        <v>247791.59</v>
      </c>
      <c r="M37" s="316"/>
      <c r="N37" s="12"/>
      <c r="O37" s="14"/>
    </row>
    <row r="38" spans="1:17" ht="12" hidden="1" customHeight="1" outlineLevel="2" x14ac:dyDescent="0.2">
      <c r="A38" s="3"/>
      <c r="B38" s="22"/>
      <c r="C38" s="23"/>
      <c r="D38" s="25">
        <v>3340</v>
      </c>
      <c r="E38" s="16"/>
      <c r="F38" s="16"/>
      <c r="G38" s="17"/>
      <c r="H38" s="16"/>
      <c r="I38" s="17"/>
      <c r="J38" s="16"/>
      <c r="K38" s="17"/>
      <c r="L38" s="333">
        <v>3340</v>
      </c>
      <c r="M38" s="333"/>
      <c r="N38" s="16"/>
      <c r="O38" s="18"/>
    </row>
    <row r="39" spans="1:17" ht="12" hidden="1" customHeight="1" outlineLevel="2" x14ac:dyDescent="0.2">
      <c r="A39" s="3"/>
      <c r="B39" s="319" t="s">
        <v>29</v>
      </c>
      <c r="C39" s="319"/>
      <c r="D39" s="11">
        <v>201838.96</v>
      </c>
      <c r="E39" s="12"/>
      <c r="F39" s="12"/>
      <c r="G39" s="13"/>
      <c r="H39" s="12"/>
      <c r="I39" s="13"/>
      <c r="J39" s="12"/>
      <c r="K39" s="13"/>
      <c r="L39" s="316">
        <v>201838.96</v>
      </c>
      <c r="M39" s="316"/>
      <c r="N39" s="12"/>
      <c r="O39" s="14"/>
    </row>
    <row r="40" spans="1:17" ht="12" hidden="1" customHeight="1" outlineLevel="2" x14ac:dyDescent="0.2">
      <c r="A40" s="3"/>
      <c r="B40" s="22"/>
      <c r="C40" s="23"/>
      <c r="D40" s="15">
        <v>1.6</v>
      </c>
      <c r="E40" s="16"/>
      <c r="F40" s="16"/>
      <c r="G40" s="17"/>
      <c r="H40" s="16"/>
      <c r="I40" s="17"/>
      <c r="J40" s="16"/>
      <c r="K40" s="17"/>
      <c r="L40" s="317">
        <v>1.6</v>
      </c>
      <c r="M40" s="317"/>
      <c r="N40" s="16"/>
      <c r="O40" s="18"/>
    </row>
    <row r="41" spans="1:17" ht="12" hidden="1" customHeight="1" outlineLevel="1" x14ac:dyDescent="0.2">
      <c r="A41" s="3"/>
      <c r="B41" s="318" t="s">
        <v>30</v>
      </c>
      <c r="C41" s="318"/>
      <c r="D41" s="11">
        <v>4687.03</v>
      </c>
      <c r="E41" s="12"/>
      <c r="F41" s="12"/>
      <c r="G41" s="13"/>
      <c r="H41" s="12"/>
      <c r="I41" s="13"/>
      <c r="J41" s="12"/>
      <c r="K41" s="13"/>
      <c r="L41" s="316">
        <v>4687.03</v>
      </c>
      <c r="M41" s="316"/>
      <c r="N41" s="12"/>
      <c r="O41" s="14"/>
    </row>
    <row r="42" spans="1:17" ht="12" hidden="1" customHeight="1" outlineLevel="1" x14ac:dyDescent="0.2">
      <c r="A42" s="3"/>
      <c r="B42" s="19"/>
      <c r="C42" s="20"/>
      <c r="D42" s="15">
        <v>0.40400000000000003</v>
      </c>
      <c r="E42" s="16"/>
      <c r="F42" s="16"/>
      <c r="G42" s="17"/>
      <c r="H42" s="16"/>
      <c r="I42" s="17"/>
      <c r="J42" s="16"/>
      <c r="K42" s="17"/>
      <c r="L42" s="317">
        <v>0.40400000000000003</v>
      </c>
      <c r="M42" s="317"/>
      <c r="N42" s="16"/>
      <c r="O42" s="18"/>
    </row>
    <row r="43" spans="1:17" ht="12" hidden="1" customHeight="1" outlineLevel="2" x14ac:dyDescent="0.2">
      <c r="A43" s="3"/>
      <c r="B43" s="319" t="s">
        <v>31</v>
      </c>
      <c r="C43" s="319"/>
      <c r="D43" s="11">
        <v>4687.03</v>
      </c>
      <c r="E43" s="12"/>
      <c r="F43" s="12"/>
      <c r="G43" s="13"/>
      <c r="H43" s="12"/>
      <c r="I43" s="13"/>
      <c r="J43" s="12"/>
      <c r="K43" s="13"/>
      <c r="L43" s="316">
        <v>4687.03</v>
      </c>
      <c r="M43" s="316"/>
      <c r="N43" s="12"/>
      <c r="O43" s="14"/>
    </row>
    <row r="44" spans="1:17" ht="12" hidden="1" customHeight="1" outlineLevel="2" x14ac:dyDescent="0.2">
      <c r="A44" s="3"/>
      <c r="B44" s="22"/>
      <c r="C44" s="23"/>
      <c r="D44" s="15">
        <v>0.40400000000000003</v>
      </c>
      <c r="E44" s="16"/>
      <c r="F44" s="16"/>
      <c r="G44" s="17"/>
      <c r="H44" s="16"/>
      <c r="I44" s="17"/>
      <c r="J44" s="16"/>
      <c r="K44" s="17"/>
      <c r="L44" s="317">
        <v>0.40400000000000003</v>
      </c>
      <c r="M44" s="317"/>
      <c r="N44" s="16"/>
      <c r="O44" s="18"/>
    </row>
    <row r="45" spans="1:17" ht="12" customHeight="1" x14ac:dyDescent="0.2">
      <c r="A45" s="10"/>
      <c r="B45" s="315" t="s">
        <v>32</v>
      </c>
      <c r="C45" s="315"/>
      <c r="D45" s="11">
        <v>16720713.390000001</v>
      </c>
      <c r="E45" s="12"/>
      <c r="F45" s="12"/>
      <c r="G45" s="13"/>
      <c r="H45" s="12"/>
      <c r="I45" s="13"/>
      <c r="J45" s="316">
        <v>2502505.17</v>
      </c>
      <c r="K45" s="316"/>
      <c r="L45" s="316">
        <v>14218208.220000001</v>
      </c>
      <c r="M45" s="316"/>
      <c r="N45" s="12"/>
      <c r="O45" s="14"/>
      <c r="P45" s="48">
        <f>SUM(L65,L67,L69,L77,L351,L353,L355,L475,L485,L487,L541,L569,L631,L633,L655)</f>
        <v>71460.03</v>
      </c>
    </row>
    <row r="46" spans="1:17" ht="12" customHeight="1" x14ac:dyDescent="0.2">
      <c r="A46" s="3"/>
      <c r="B46" s="22"/>
      <c r="C46" s="23"/>
      <c r="D46" s="25">
        <v>8109.1369999999997</v>
      </c>
      <c r="E46" s="16"/>
      <c r="F46" s="16"/>
      <c r="G46" s="17"/>
      <c r="H46" s="16"/>
      <c r="I46" s="17"/>
      <c r="J46" s="317">
        <v>315.80500000000001</v>
      </c>
      <c r="K46" s="317"/>
      <c r="L46" s="333">
        <v>7793.3320000000003</v>
      </c>
      <c r="M46" s="333"/>
      <c r="N46" s="16"/>
      <c r="O46" s="18"/>
      <c r="P46" s="95">
        <f>P45+J45</f>
        <v>2573965.1999999997</v>
      </c>
    </row>
    <row r="47" spans="1:17" ht="24" customHeight="1" outlineLevel="1" x14ac:dyDescent="0.2">
      <c r="A47" s="3"/>
      <c r="B47" s="318" t="s">
        <v>12</v>
      </c>
      <c r="C47" s="318"/>
      <c r="D47" s="11">
        <v>13517176.289999999</v>
      </c>
      <c r="E47" s="12"/>
      <c r="F47" s="12"/>
      <c r="G47" s="13"/>
      <c r="H47" s="12"/>
      <c r="I47" s="13"/>
      <c r="J47" s="316">
        <v>2502505.17</v>
      </c>
      <c r="K47" s="316"/>
      <c r="L47" s="316">
        <v>11014671.119999999</v>
      </c>
      <c r="M47" s="316"/>
      <c r="N47" s="12"/>
      <c r="O47" s="14"/>
      <c r="P47" s="48">
        <f>J243+J329+J373+J435+J465+J575+J577+P45</f>
        <v>465638.31999999995</v>
      </c>
      <c r="Q47" s="95">
        <f>P46-P47</f>
        <v>2108326.88</v>
      </c>
    </row>
    <row r="48" spans="1:17" ht="12" customHeight="1" outlineLevel="1" collapsed="1" x14ac:dyDescent="0.2">
      <c r="A48" s="3"/>
      <c r="B48" s="19"/>
      <c r="C48" s="20"/>
      <c r="D48" s="25">
        <v>6571.7420000000002</v>
      </c>
      <c r="E48" s="16"/>
      <c r="F48" s="16"/>
      <c r="G48" s="17"/>
      <c r="H48" s="16"/>
      <c r="I48" s="17"/>
      <c r="J48" s="317">
        <v>315.80500000000001</v>
      </c>
      <c r="K48" s="317"/>
      <c r="L48" s="333">
        <v>6255.9369999999999</v>
      </c>
      <c r="M48" s="333"/>
      <c r="N48" s="16"/>
      <c r="O48" s="18"/>
    </row>
    <row r="49" spans="1:15" ht="24" hidden="1" customHeight="1" outlineLevel="2" x14ac:dyDescent="0.2">
      <c r="A49" s="3"/>
      <c r="B49" s="319" t="s">
        <v>33</v>
      </c>
      <c r="C49" s="319"/>
      <c r="D49" s="11">
        <v>9458.98</v>
      </c>
      <c r="E49" s="12"/>
      <c r="F49" s="12"/>
      <c r="G49" s="13"/>
      <c r="H49" s="12"/>
      <c r="I49" s="13"/>
      <c r="J49" s="12"/>
      <c r="K49" s="13"/>
      <c r="L49" s="316">
        <v>9458.98</v>
      </c>
      <c r="M49" s="316"/>
      <c r="N49" s="12"/>
      <c r="O49" s="14"/>
    </row>
    <row r="50" spans="1:15" ht="12" hidden="1" customHeight="1" outlineLevel="2" x14ac:dyDescent="0.2">
      <c r="A50" s="3"/>
      <c r="B50" s="22"/>
      <c r="C50" s="23"/>
      <c r="D50" s="15">
        <v>4</v>
      </c>
      <c r="E50" s="16"/>
      <c r="F50" s="16"/>
      <c r="G50" s="17"/>
      <c r="H50" s="16"/>
      <c r="I50" s="17"/>
      <c r="J50" s="16"/>
      <c r="K50" s="17"/>
      <c r="L50" s="317">
        <v>4</v>
      </c>
      <c r="M50" s="317"/>
      <c r="N50" s="16"/>
      <c r="O50" s="18"/>
    </row>
    <row r="51" spans="1:15" ht="24" hidden="1" customHeight="1" outlineLevel="2" x14ac:dyDescent="0.2">
      <c r="A51" s="3"/>
      <c r="B51" s="319" t="s">
        <v>34</v>
      </c>
      <c r="C51" s="319"/>
      <c r="D51" s="11">
        <v>388135.6</v>
      </c>
      <c r="E51" s="12"/>
      <c r="F51" s="12"/>
      <c r="G51" s="13"/>
      <c r="H51" s="12"/>
      <c r="I51" s="13"/>
      <c r="J51" s="12"/>
      <c r="K51" s="13"/>
      <c r="L51" s="316">
        <v>388135.6</v>
      </c>
      <c r="M51" s="316"/>
      <c r="N51" s="12"/>
      <c r="O51" s="14"/>
    </row>
    <row r="52" spans="1:15" ht="12" hidden="1" customHeight="1" outlineLevel="2" x14ac:dyDescent="0.2">
      <c r="A52" s="3"/>
      <c r="B52" s="22"/>
      <c r="C52" s="23"/>
      <c r="D52" s="15">
        <v>1</v>
      </c>
      <c r="E52" s="16"/>
      <c r="F52" s="16"/>
      <c r="G52" s="17"/>
      <c r="H52" s="16"/>
      <c r="I52" s="17"/>
      <c r="J52" s="16"/>
      <c r="K52" s="17"/>
      <c r="L52" s="317">
        <v>1</v>
      </c>
      <c r="M52" s="317"/>
      <c r="N52" s="16"/>
      <c r="O52" s="18"/>
    </row>
    <row r="53" spans="1:15" ht="24" hidden="1" customHeight="1" outlineLevel="2" x14ac:dyDescent="0.2">
      <c r="A53" s="3"/>
      <c r="B53" s="319" t="s">
        <v>35</v>
      </c>
      <c r="C53" s="319"/>
      <c r="D53" s="11">
        <v>41152.54</v>
      </c>
      <c r="E53" s="12"/>
      <c r="F53" s="12"/>
      <c r="G53" s="13"/>
      <c r="H53" s="12"/>
      <c r="I53" s="13"/>
      <c r="J53" s="12"/>
      <c r="K53" s="13"/>
      <c r="L53" s="316">
        <v>41152.54</v>
      </c>
      <c r="M53" s="316"/>
      <c r="N53" s="12"/>
      <c r="O53" s="14"/>
    </row>
    <row r="54" spans="1:15" ht="12" hidden="1" customHeight="1" outlineLevel="2" x14ac:dyDescent="0.2">
      <c r="A54" s="3"/>
      <c r="B54" s="22"/>
      <c r="C54" s="23"/>
      <c r="D54" s="15">
        <v>1</v>
      </c>
      <c r="E54" s="16"/>
      <c r="F54" s="16"/>
      <c r="G54" s="17"/>
      <c r="H54" s="16"/>
      <c r="I54" s="17"/>
      <c r="J54" s="16"/>
      <c r="K54" s="17"/>
      <c r="L54" s="317">
        <v>1</v>
      </c>
      <c r="M54" s="317"/>
      <c r="N54" s="16"/>
      <c r="O54" s="18"/>
    </row>
    <row r="55" spans="1:15" ht="24" hidden="1" customHeight="1" outlineLevel="2" x14ac:dyDescent="0.2">
      <c r="A55" s="3"/>
      <c r="B55" s="319" t="s">
        <v>36</v>
      </c>
      <c r="C55" s="319"/>
      <c r="D55" s="11">
        <v>4000</v>
      </c>
      <c r="E55" s="12"/>
      <c r="F55" s="12"/>
      <c r="G55" s="13"/>
      <c r="H55" s="12"/>
      <c r="I55" s="13"/>
      <c r="J55" s="12"/>
      <c r="K55" s="13"/>
      <c r="L55" s="316">
        <v>4000</v>
      </c>
      <c r="M55" s="316"/>
      <c r="N55" s="12"/>
      <c r="O55" s="14"/>
    </row>
    <row r="56" spans="1:15" ht="12" hidden="1" customHeight="1" outlineLevel="2" x14ac:dyDescent="0.2">
      <c r="A56" s="3"/>
      <c r="B56" s="22"/>
      <c r="C56" s="23"/>
      <c r="D56" s="15">
        <v>2</v>
      </c>
      <c r="E56" s="16"/>
      <c r="F56" s="16"/>
      <c r="G56" s="17"/>
      <c r="H56" s="16"/>
      <c r="I56" s="17"/>
      <c r="J56" s="16"/>
      <c r="K56" s="17"/>
      <c r="L56" s="317">
        <v>2</v>
      </c>
      <c r="M56" s="317"/>
      <c r="N56" s="16"/>
      <c r="O56" s="18"/>
    </row>
    <row r="57" spans="1:15" ht="24" hidden="1" customHeight="1" outlineLevel="2" x14ac:dyDescent="0.2">
      <c r="A57" s="3"/>
      <c r="B57" s="319" t="s">
        <v>37</v>
      </c>
      <c r="C57" s="319"/>
      <c r="D57" s="11">
        <v>1037.28</v>
      </c>
      <c r="E57" s="12"/>
      <c r="F57" s="12"/>
      <c r="G57" s="13"/>
      <c r="H57" s="12"/>
      <c r="I57" s="13"/>
      <c r="J57" s="12"/>
      <c r="K57" s="13"/>
      <c r="L57" s="316">
        <v>1037.28</v>
      </c>
      <c r="M57" s="316"/>
      <c r="N57" s="12"/>
      <c r="O57" s="14"/>
    </row>
    <row r="58" spans="1:15" ht="12" hidden="1" customHeight="1" outlineLevel="2" x14ac:dyDescent="0.2">
      <c r="A58" s="3"/>
      <c r="B58" s="22"/>
      <c r="C58" s="23"/>
      <c r="D58" s="15">
        <v>4</v>
      </c>
      <c r="E58" s="16"/>
      <c r="F58" s="16"/>
      <c r="G58" s="17"/>
      <c r="H58" s="16"/>
      <c r="I58" s="17"/>
      <c r="J58" s="16"/>
      <c r="K58" s="17"/>
      <c r="L58" s="317">
        <v>4</v>
      </c>
      <c r="M58" s="317"/>
      <c r="N58" s="16"/>
      <c r="O58" s="18"/>
    </row>
    <row r="59" spans="1:15" ht="12" hidden="1" customHeight="1" outlineLevel="2" x14ac:dyDescent="0.2">
      <c r="A59" s="3"/>
      <c r="B59" s="319" t="s">
        <v>38</v>
      </c>
      <c r="C59" s="319"/>
      <c r="D59" s="11">
        <v>6780</v>
      </c>
      <c r="E59" s="12"/>
      <c r="F59" s="12"/>
      <c r="G59" s="13"/>
      <c r="H59" s="12"/>
      <c r="I59" s="13"/>
      <c r="J59" s="12"/>
      <c r="K59" s="13"/>
      <c r="L59" s="316">
        <v>6780</v>
      </c>
      <c r="M59" s="316"/>
      <c r="N59" s="12"/>
      <c r="O59" s="14"/>
    </row>
    <row r="60" spans="1:15" ht="12" hidden="1" customHeight="1" outlineLevel="2" x14ac:dyDescent="0.2">
      <c r="A60" s="3"/>
      <c r="B60" s="22"/>
      <c r="C60" s="23"/>
      <c r="D60" s="15">
        <v>1</v>
      </c>
      <c r="E60" s="16"/>
      <c r="F60" s="16"/>
      <c r="G60" s="17"/>
      <c r="H60" s="16"/>
      <c r="I60" s="17"/>
      <c r="J60" s="16"/>
      <c r="K60" s="17"/>
      <c r="L60" s="317">
        <v>1</v>
      </c>
      <c r="M60" s="317"/>
      <c r="N60" s="16"/>
      <c r="O60" s="18"/>
    </row>
    <row r="61" spans="1:15" ht="12" hidden="1" customHeight="1" outlineLevel="2" x14ac:dyDescent="0.2">
      <c r="A61" s="3"/>
      <c r="B61" s="319" t="s">
        <v>39</v>
      </c>
      <c r="C61" s="319"/>
      <c r="D61" s="11">
        <v>4598.51</v>
      </c>
      <c r="E61" s="12"/>
      <c r="F61" s="12"/>
      <c r="G61" s="13"/>
      <c r="H61" s="12"/>
      <c r="I61" s="13"/>
      <c r="J61" s="12"/>
      <c r="K61" s="13"/>
      <c r="L61" s="316">
        <v>4598.51</v>
      </c>
      <c r="M61" s="316"/>
      <c r="N61" s="12"/>
      <c r="O61" s="14"/>
    </row>
    <row r="62" spans="1:15" ht="12" hidden="1" customHeight="1" outlineLevel="2" x14ac:dyDescent="0.2">
      <c r="A62" s="3"/>
      <c r="B62" s="22"/>
      <c r="C62" s="23"/>
      <c r="D62" s="15">
        <v>1</v>
      </c>
      <c r="E62" s="16"/>
      <c r="F62" s="16"/>
      <c r="G62" s="17"/>
      <c r="H62" s="16"/>
      <c r="I62" s="17"/>
      <c r="J62" s="16"/>
      <c r="K62" s="17"/>
      <c r="L62" s="317">
        <v>1</v>
      </c>
      <c r="M62" s="317"/>
      <c r="N62" s="16"/>
      <c r="O62" s="18"/>
    </row>
    <row r="63" spans="1:15" ht="12" hidden="1" customHeight="1" outlineLevel="2" x14ac:dyDescent="0.2">
      <c r="A63" s="3"/>
      <c r="B63" s="319" t="s">
        <v>40</v>
      </c>
      <c r="C63" s="319"/>
      <c r="D63" s="24">
        <v>324</v>
      </c>
      <c r="E63" s="12"/>
      <c r="F63" s="12"/>
      <c r="G63" s="13"/>
      <c r="H63" s="12"/>
      <c r="I63" s="13"/>
      <c r="J63" s="12"/>
      <c r="K63" s="13"/>
      <c r="L63" s="334">
        <v>324</v>
      </c>
      <c r="M63" s="334"/>
      <c r="N63" s="12"/>
      <c r="O63" s="14"/>
    </row>
    <row r="64" spans="1:15" ht="12" hidden="1" customHeight="1" outlineLevel="2" x14ac:dyDescent="0.2">
      <c r="A64" s="3"/>
      <c r="B64" s="22"/>
      <c r="C64" s="23"/>
      <c r="D64" s="15">
        <v>225</v>
      </c>
      <c r="E64" s="16"/>
      <c r="F64" s="16"/>
      <c r="G64" s="17"/>
      <c r="H64" s="16"/>
      <c r="I64" s="17"/>
      <c r="J64" s="16"/>
      <c r="K64" s="17"/>
      <c r="L64" s="317">
        <v>225</v>
      </c>
      <c r="M64" s="317"/>
      <c r="N64" s="16"/>
      <c r="O64" s="18"/>
    </row>
    <row r="65" spans="1:15" ht="12" hidden="1" customHeight="1" outlineLevel="2" x14ac:dyDescent="0.2">
      <c r="A65" s="3"/>
      <c r="B65" s="335" t="s">
        <v>41</v>
      </c>
      <c r="C65" s="335"/>
      <c r="D65" s="37">
        <v>4546.71</v>
      </c>
      <c r="E65" s="38"/>
      <c r="F65" s="38"/>
      <c r="G65" s="39"/>
      <c r="H65" s="38"/>
      <c r="I65" s="39"/>
      <c r="J65" s="38"/>
      <c r="K65" s="39"/>
      <c r="L65" s="336">
        <v>4546.71</v>
      </c>
      <c r="M65" s="336"/>
      <c r="N65" s="38"/>
      <c r="O65" s="40"/>
    </row>
    <row r="66" spans="1:15" ht="12" hidden="1" customHeight="1" outlineLevel="2" x14ac:dyDescent="0.2">
      <c r="A66" s="3"/>
      <c r="B66" s="41"/>
      <c r="C66" s="42"/>
      <c r="D66" s="43">
        <v>4</v>
      </c>
      <c r="E66" s="44"/>
      <c r="F66" s="44"/>
      <c r="G66" s="45"/>
      <c r="H66" s="44"/>
      <c r="I66" s="45"/>
      <c r="J66" s="44"/>
      <c r="K66" s="45"/>
      <c r="L66" s="337">
        <v>4</v>
      </c>
      <c r="M66" s="337"/>
      <c r="N66" s="44"/>
      <c r="O66" s="46"/>
    </row>
    <row r="67" spans="1:15" ht="12" hidden="1" customHeight="1" outlineLevel="2" x14ac:dyDescent="0.2">
      <c r="A67" s="3"/>
      <c r="B67" s="335" t="s">
        <v>42</v>
      </c>
      <c r="C67" s="335"/>
      <c r="D67" s="37">
        <v>1501.08</v>
      </c>
      <c r="E67" s="38"/>
      <c r="F67" s="38"/>
      <c r="G67" s="39"/>
      <c r="H67" s="38"/>
      <c r="I67" s="39"/>
      <c r="J67" s="38"/>
      <c r="K67" s="39"/>
      <c r="L67" s="336">
        <v>1501.08</v>
      </c>
      <c r="M67" s="336"/>
      <c r="N67" s="38"/>
      <c r="O67" s="40"/>
    </row>
    <row r="68" spans="1:15" ht="12" hidden="1" customHeight="1" outlineLevel="2" x14ac:dyDescent="0.2">
      <c r="A68" s="3"/>
      <c r="B68" s="41"/>
      <c r="C68" s="42"/>
      <c r="D68" s="43">
        <v>2</v>
      </c>
      <c r="E68" s="44"/>
      <c r="F68" s="44"/>
      <c r="G68" s="45"/>
      <c r="H68" s="44"/>
      <c r="I68" s="45"/>
      <c r="J68" s="44"/>
      <c r="K68" s="45"/>
      <c r="L68" s="337">
        <v>2</v>
      </c>
      <c r="M68" s="337"/>
      <c r="N68" s="44"/>
      <c r="O68" s="46"/>
    </row>
    <row r="69" spans="1:15" ht="24" hidden="1" customHeight="1" outlineLevel="2" x14ac:dyDescent="0.2">
      <c r="A69" s="3"/>
      <c r="B69" s="335" t="s">
        <v>43</v>
      </c>
      <c r="C69" s="335"/>
      <c r="D69" s="37">
        <v>11864.41</v>
      </c>
      <c r="E69" s="38"/>
      <c r="F69" s="38"/>
      <c r="G69" s="39"/>
      <c r="H69" s="38"/>
      <c r="I69" s="39"/>
      <c r="J69" s="38"/>
      <c r="K69" s="39"/>
      <c r="L69" s="336">
        <v>11864.41</v>
      </c>
      <c r="M69" s="336"/>
      <c r="N69" s="38"/>
      <c r="O69" s="40"/>
    </row>
    <row r="70" spans="1:15" ht="12" hidden="1" customHeight="1" outlineLevel="2" x14ac:dyDescent="0.2">
      <c r="A70" s="3"/>
      <c r="B70" s="41"/>
      <c r="C70" s="42"/>
      <c r="D70" s="43">
        <v>2</v>
      </c>
      <c r="E70" s="44"/>
      <c r="F70" s="44"/>
      <c r="G70" s="45"/>
      <c r="H70" s="44"/>
      <c r="I70" s="45"/>
      <c r="J70" s="44"/>
      <c r="K70" s="45"/>
      <c r="L70" s="337">
        <v>2</v>
      </c>
      <c r="M70" s="337"/>
      <c r="N70" s="44"/>
      <c r="O70" s="46"/>
    </row>
    <row r="71" spans="1:15" ht="12" hidden="1" customHeight="1" outlineLevel="2" x14ac:dyDescent="0.2">
      <c r="A71" s="3"/>
      <c r="B71" s="319" t="s">
        <v>44</v>
      </c>
      <c r="C71" s="319"/>
      <c r="D71" s="24">
        <v>79.459999999999994</v>
      </c>
      <c r="E71" s="12"/>
      <c r="F71" s="12"/>
      <c r="G71" s="13"/>
      <c r="H71" s="12"/>
      <c r="I71" s="13"/>
      <c r="J71" s="12"/>
      <c r="K71" s="13"/>
      <c r="L71" s="334">
        <v>79.459999999999994</v>
      </c>
      <c r="M71" s="334"/>
      <c r="N71" s="12"/>
      <c r="O71" s="14"/>
    </row>
    <row r="72" spans="1:15" ht="12" hidden="1" customHeight="1" outlineLevel="2" x14ac:dyDescent="0.2">
      <c r="A72" s="3"/>
      <c r="B72" s="22"/>
      <c r="C72" s="23"/>
      <c r="D72" s="15">
        <v>5</v>
      </c>
      <c r="E72" s="16"/>
      <c r="F72" s="16"/>
      <c r="G72" s="17"/>
      <c r="H72" s="16"/>
      <c r="I72" s="17"/>
      <c r="J72" s="16"/>
      <c r="K72" s="17"/>
      <c r="L72" s="317">
        <v>5</v>
      </c>
      <c r="M72" s="317"/>
      <c r="N72" s="16"/>
      <c r="O72" s="18"/>
    </row>
    <row r="73" spans="1:15" ht="12" hidden="1" customHeight="1" outlineLevel="2" x14ac:dyDescent="0.2">
      <c r="A73" s="3"/>
      <c r="B73" s="319" t="s">
        <v>45</v>
      </c>
      <c r="C73" s="319"/>
      <c r="D73" s="24">
        <v>720.34</v>
      </c>
      <c r="E73" s="12"/>
      <c r="F73" s="12"/>
      <c r="G73" s="13"/>
      <c r="H73" s="12"/>
      <c r="I73" s="13"/>
      <c r="J73" s="12"/>
      <c r="K73" s="13"/>
      <c r="L73" s="334">
        <v>720.34</v>
      </c>
      <c r="M73" s="334"/>
      <c r="N73" s="12"/>
      <c r="O73" s="14"/>
    </row>
    <row r="74" spans="1:15" ht="12" hidden="1" customHeight="1" outlineLevel="2" x14ac:dyDescent="0.2">
      <c r="A74" s="3"/>
      <c r="B74" s="22"/>
      <c r="C74" s="23"/>
      <c r="D74" s="15">
        <v>10</v>
      </c>
      <c r="E74" s="16"/>
      <c r="F74" s="16"/>
      <c r="G74" s="17"/>
      <c r="H74" s="16"/>
      <c r="I74" s="17"/>
      <c r="J74" s="16"/>
      <c r="K74" s="17"/>
      <c r="L74" s="317">
        <v>10</v>
      </c>
      <c r="M74" s="317"/>
      <c r="N74" s="16"/>
      <c r="O74" s="18"/>
    </row>
    <row r="75" spans="1:15" ht="36" hidden="1" customHeight="1" outlineLevel="2" x14ac:dyDescent="0.2">
      <c r="A75" s="3"/>
      <c r="B75" s="319" t="s">
        <v>46</v>
      </c>
      <c r="C75" s="319"/>
      <c r="D75" s="11">
        <v>1355.93</v>
      </c>
      <c r="E75" s="12"/>
      <c r="F75" s="12"/>
      <c r="G75" s="13"/>
      <c r="H75" s="12"/>
      <c r="I75" s="13"/>
      <c r="J75" s="12"/>
      <c r="K75" s="13"/>
      <c r="L75" s="316">
        <v>1355.93</v>
      </c>
      <c r="M75" s="316"/>
      <c r="N75" s="12"/>
      <c r="O75" s="14"/>
    </row>
    <row r="76" spans="1:15" ht="12" hidden="1" customHeight="1" outlineLevel="2" x14ac:dyDescent="0.2">
      <c r="A76" s="3"/>
      <c r="B76" s="22"/>
      <c r="C76" s="23"/>
      <c r="D76" s="15">
        <v>1</v>
      </c>
      <c r="E76" s="16"/>
      <c r="F76" s="16"/>
      <c r="G76" s="17"/>
      <c r="H76" s="16"/>
      <c r="I76" s="17"/>
      <c r="J76" s="16"/>
      <c r="K76" s="17"/>
      <c r="L76" s="317">
        <v>1</v>
      </c>
      <c r="M76" s="317"/>
      <c r="N76" s="16"/>
      <c r="O76" s="18"/>
    </row>
    <row r="77" spans="1:15" ht="12" hidden="1" customHeight="1" outlineLevel="2" x14ac:dyDescent="0.2">
      <c r="A77" s="3"/>
      <c r="B77" s="335" t="s">
        <v>47</v>
      </c>
      <c r="C77" s="335"/>
      <c r="D77" s="47">
        <v>270.8</v>
      </c>
      <c r="E77" s="38"/>
      <c r="F77" s="38"/>
      <c r="G77" s="39"/>
      <c r="H77" s="38"/>
      <c r="I77" s="39"/>
      <c r="J77" s="38"/>
      <c r="K77" s="39"/>
      <c r="L77" s="338">
        <v>270.8</v>
      </c>
      <c r="M77" s="338"/>
      <c r="N77" s="38"/>
      <c r="O77" s="40"/>
    </row>
    <row r="78" spans="1:15" ht="12" hidden="1" customHeight="1" outlineLevel="2" x14ac:dyDescent="0.2">
      <c r="A78" s="3"/>
      <c r="B78" s="41"/>
      <c r="C78" s="42"/>
      <c r="D78" s="43">
        <v>6</v>
      </c>
      <c r="E78" s="44"/>
      <c r="F78" s="44"/>
      <c r="G78" s="45"/>
      <c r="H78" s="44"/>
      <c r="I78" s="45"/>
      <c r="J78" s="44"/>
      <c r="K78" s="45"/>
      <c r="L78" s="337">
        <v>6</v>
      </c>
      <c r="M78" s="337"/>
      <c r="N78" s="44"/>
      <c r="O78" s="46"/>
    </row>
    <row r="79" spans="1:15" ht="12" hidden="1" customHeight="1" outlineLevel="2" x14ac:dyDescent="0.2">
      <c r="A79" s="3"/>
      <c r="B79" s="319" t="s">
        <v>48</v>
      </c>
      <c r="C79" s="319"/>
      <c r="D79" s="24">
        <v>86.78</v>
      </c>
      <c r="E79" s="12"/>
      <c r="F79" s="12"/>
      <c r="G79" s="13"/>
      <c r="H79" s="12"/>
      <c r="I79" s="13"/>
      <c r="J79" s="12"/>
      <c r="K79" s="13"/>
      <c r="L79" s="334">
        <v>86.78</v>
      </c>
      <c r="M79" s="334"/>
      <c r="N79" s="12"/>
      <c r="O79" s="14"/>
    </row>
    <row r="80" spans="1:15" ht="12" hidden="1" customHeight="1" outlineLevel="2" x14ac:dyDescent="0.2">
      <c r="A80" s="3"/>
      <c r="B80" s="22"/>
      <c r="C80" s="23"/>
      <c r="D80" s="15">
        <v>4</v>
      </c>
      <c r="E80" s="16"/>
      <c r="F80" s="16"/>
      <c r="G80" s="17"/>
      <c r="H80" s="16"/>
      <c r="I80" s="17"/>
      <c r="J80" s="16"/>
      <c r="K80" s="17"/>
      <c r="L80" s="317">
        <v>4</v>
      </c>
      <c r="M80" s="317"/>
      <c r="N80" s="16"/>
      <c r="O80" s="18"/>
    </row>
    <row r="81" spans="1:15" ht="12" hidden="1" customHeight="1" outlineLevel="2" x14ac:dyDescent="0.2">
      <c r="A81" s="3"/>
      <c r="B81" s="319" t="s">
        <v>49</v>
      </c>
      <c r="C81" s="319"/>
      <c r="D81" s="24">
        <v>390.51</v>
      </c>
      <c r="E81" s="12"/>
      <c r="F81" s="12"/>
      <c r="G81" s="13"/>
      <c r="H81" s="12"/>
      <c r="I81" s="13"/>
      <c r="J81" s="12"/>
      <c r="K81" s="13"/>
      <c r="L81" s="334">
        <v>390.51</v>
      </c>
      <c r="M81" s="334"/>
      <c r="N81" s="12"/>
      <c r="O81" s="14"/>
    </row>
    <row r="82" spans="1:15" ht="12" hidden="1" customHeight="1" outlineLevel="2" x14ac:dyDescent="0.2">
      <c r="A82" s="3"/>
      <c r="B82" s="22"/>
      <c r="C82" s="23"/>
      <c r="D82" s="15">
        <v>18</v>
      </c>
      <c r="E82" s="16"/>
      <c r="F82" s="16"/>
      <c r="G82" s="17"/>
      <c r="H82" s="16"/>
      <c r="I82" s="17"/>
      <c r="J82" s="16"/>
      <c r="K82" s="17"/>
      <c r="L82" s="317">
        <v>18</v>
      </c>
      <c r="M82" s="317"/>
      <c r="N82" s="16"/>
      <c r="O82" s="18"/>
    </row>
    <row r="83" spans="1:15" ht="36" hidden="1" customHeight="1" outlineLevel="2" x14ac:dyDescent="0.2">
      <c r="A83" s="3"/>
      <c r="B83" s="319" t="s">
        <v>50</v>
      </c>
      <c r="C83" s="319"/>
      <c r="D83" s="24">
        <v>195.67</v>
      </c>
      <c r="E83" s="12"/>
      <c r="F83" s="12"/>
      <c r="G83" s="13"/>
      <c r="H83" s="12"/>
      <c r="I83" s="13"/>
      <c r="J83" s="12"/>
      <c r="K83" s="13"/>
      <c r="L83" s="334">
        <v>195.67</v>
      </c>
      <c r="M83" s="334"/>
      <c r="N83" s="12"/>
      <c r="O83" s="14"/>
    </row>
    <row r="84" spans="1:15" ht="12" hidden="1" customHeight="1" outlineLevel="2" x14ac:dyDescent="0.2">
      <c r="A84" s="3"/>
      <c r="B84" s="22"/>
      <c r="C84" s="23"/>
      <c r="D84" s="15">
        <v>1</v>
      </c>
      <c r="E84" s="16"/>
      <c r="F84" s="16"/>
      <c r="G84" s="17"/>
      <c r="H84" s="16"/>
      <c r="I84" s="17"/>
      <c r="J84" s="16"/>
      <c r="K84" s="17"/>
      <c r="L84" s="317">
        <v>1</v>
      </c>
      <c r="M84" s="317"/>
      <c r="N84" s="16"/>
      <c r="O84" s="18"/>
    </row>
    <row r="85" spans="1:15" ht="12" hidden="1" customHeight="1" outlineLevel="2" x14ac:dyDescent="0.2">
      <c r="A85" s="3"/>
      <c r="B85" s="319" t="s">
        <v>51</v>
      </c>
      <c r="C85" s="319"/>
      <c r="D85" s="24">
        <v>173.56</v>
      </c>
      <c r="E85" s="12"/>
      <c r="F85" s="12"/>
      <c r="G85" s="13"/>
      <c r="H85" s="12"/>
      <c r="I85" s="13"/>
      <c r="J85" s="12"/>
      <c r="K85" s="13"/>
      <c r="L85" s="334">
        <v>173.56</v>
      </c>
      <c r="M85" s="334"/>
      <c r="N85" s="12"/>
      <c r="O85" s="14"/>
    </row>
    <row r="86" spans="1:15" ht="12" hidden="1" customHeight="1" outlineLevel="2" x14ac:dyDescent="0.2">
      <c r="A86" s="3"/>
      <c r="B86" s="22"/>
      <c r="C86" s="23"/>
      <c r="D86" s="15">
        <v>1</v>
      </c>
      <c r="E86" s="16"/>
      <c r="F86" s="16"/>
      <c r="G86" s="17"/>
      <c r="H86" s="16"/>
      <c r="I86" s="17"/>
      <c r="J86" s="16"/>
      <c r="K86" s="17"/>
      <c r="L86" s="317">
        <v>1</v>
      </c>
      <c r="M86" s="317"/>
      <c r="N86" s="16"/>
      <c r="O86" s="18"/>
    </row>
    <row r="87" spans="1:15" ht="24" hidden="1" customHeight="1" outlineLevel="2" x14ac:dyDescent="0.2">
      <c r="A87" s="3"/>
      <c r="B87" s="319" t="s">
        <v>52</v>
      </c>
      <c r="C87" s="319"/>
      <c r="D87" s="11">
        <v>40685.4</v>
      </c>
      <c r="E87" s="12"/>
      <c r="F87" s="12"/>
      <c r="G87" s="13"/>
      <c r="H87" s="12"/>
      <c r="I87" s="13"/>
      <c r="J87" s="12"/>
      <c r="K87" s="13"/>
      <c r="L87" s="316">
        <v>40685.4</v>
      </c>
      <c r="M87" s="316"/>
      <c r="N87" s="12"/>
      <c r="O87" s="14"/>
    </row>
    <row r="88" spans="1:15" ht="12" hidden="1" customHeight="1" outlineLevel="2" x14ac:dyDescent="0.2">
      <c r="A88" s="3"/>
      <c r="B88" s="22"/>
      <c r="C88" s="23"/>
      <c r="D88" s="15">
        <v>14</v>
      </c>
      <c r="E88" s="16"/>
      <c r="F88" s="16"/>
      <c r="G88" s="17"/>
      <c r="H88" s="16"/>
      <c r="I88" s="17"/>
      <c r="J88" s="16"/>
      <c r="K88" s="17"/>
      <c r="L88" s="317">
        <v>14</v>
      </c>
      <c r="M88" s="317"/>
      <c r="N88" s="16"/>
      <c r="O88" s="18"/>
    </row>
    <row r="89" spans="1:15" ht="12" hidden="1" customHeight="1" outlineLevel="2" x14ac:dyDescent="0.2">
      <c r="A89" s="3"/>
      <c r="B89" s="319" t="s">
        <v>53</v>
      </c>
      <c r="C89" s="319"/>
      <c r="D89" s="11">
        <v>7288.13</v>
      </c>
      <c r="E89" s="12"/>
      <c r="F89" s="12"/>
      <c r="G89" s="13"/>
      <c r="H89" s="12"/>
      <c r="I89" s="13"/>
      <c r="J89" s="12"/>
      <c r="K89" s="13"/>
      <c r="L89" s="316">
        <v>7288.13</v>
      </c>
      <c r="M89" s="316"/>
      <c r="N89" s="12"/>
      <c r="O89" s="14"/>
    </row>
    <row r="90" spans="1:15" ht="12" hidden="1" customHeight="1" outlineLevel="2" x14ac:dyDescent="0.2">
      <c r="A90" s="3"/>
      <c r="B90" s="22"/>
      <c r="C90" s="23"/>
      <c r="D90" s="15">
        <v>1</v>
      </c>
      <c r="E90" s="16"/>
      <c r="F90" s="16"/>
      <c r="G90" s="17"/>
      <c r="H90" s="16"/>
      <c r="I90" s="17"/>
      <c r="J90" s="16"/>
      <c r="K90" s="17"/>
      <c r="L90" s="317">
        <v>1</v>
      </c>
      <c r="M90" s="317"/>
      <c r="N90" s="16"/>
      <c r="O90" s="18"/>
    </row>
    <row r="91" spans="1:15" ht="36" hidden="1" customHeight="1" outlineLevel="2" x14ac:dyDescent="0.2">
      <c r="A91" s="3"/>
      <c r="B91" s="319" t="s">
        <v>54</v>
      </c>
      <c r="C91" s="319"/>
      <c r="D91" s="11">
        <v>42480</v>
      </c>
      <c r="E91" s="12"/>
      <c r="F91" s="12"/>
      <c r="G91" s="13"/>
      <c r="H91" s="12"/>
      <c r="I91" s="13"/>
      <c r="J91" s="12"/>
      <c r="K91" s="13"/>
      <c r="L91" s="316">
        <v>42480</v>
      </c>
      <c r="M91" s="316"/>
      <c r="N91" s="12"/>
      <c r="O91" s="14"/>
    </row>
    <row r="92" spans="1:15" ht="12" hidden="1" customHeight="1" outlineLevel="2" x14ac:dyDescent="0.2">
      <c r="A92" s="3"/>
      <c r="B92" s="22"/>
      <c r="C92" s="23"/>
      <c r="D92" s="15">
        <v>5</v>
      </c>
      <c r="E92" s="16"/>
      <c r="F92" s="16"/>
      <c r="G92" s="17"/>
      <c r="H92" s="16"/>
      <c r="I92" s="17"/>
      <c r="J92" s="16"/>
      <c r="K92" s="17"/>
      <c r="L92" s="317">
        <v>5</v>
      </c>
      <c r="M92" s="317"/>
      <c r="N92" s="16"/>
      <c r="O92" s="18"/>
    </row>
    <row r="93" spans="1:15" ht="36" hidden="1" customHeight="1" outlineLevel="2" x14ac:dyDescent="0.2">
      <c r="A93" s="3"/>
      <c r="B93" s="319" t="s">
        <v>55</v>
      </c>
      <c r="C93" s="319"/>
      <c r="D93" s="11">
        <v>77406.77</v>
      </c>
      <c r="E93" s="12"/>
      <c r="F93" s="12"/>
      <c r="G93" s="13"/>
      <c r="H93" s="12"/>
      <c r="I93" s="13"/>
      <c r="J93" s="12"/>
      <c r="K93" s="13"/>
      <c r="L93" s="316">
        <v>77406.77</v>
      </c>
      <c r="M93" s="316"/>
      <c r="N93" s="12"/>
      <c r="O93" s="14"/>
    </row>
    <row r="94" spans="1:15" ht="12" hidden="1" customHeight="1" outlineLevel="2" x14ac:dyDescent="0.2">
      <c r="A94" s="3"/>
      <c r="B94" s="22"/>
      <c r="C94" s="23"/>
      <c r="D94" s="15">
        <v>9</v>
      </c>
      <c r="E94" s="16"/>
      <c r="F94" s="16"/>
      <c r="G94" s="17"/>
      <c r="H94" s="16"/>
      <c r="I94" s="17"/>
      <c r="J94" s="16"/>
      <c r="K94" s="17"/>
      <c r="L94" s="317">
        <v>9</v>
      </c>
      <c r="M94" s="317"/>
      <c r="N94" s="16"/>
      <c r="O94" s="18"/>
    </row>
    <row r="95" spans="1:15" ht="24" customHeight="1" outlineLevel="2" x14ac:dyDescent="0.2">
      <c r="A95" s="3"/>
      <c r="B95" s="339" t="s">
        <v>56</v>
      </c>
      <c r="C95" s="339"/>
      <c r="D95" s="193">
        <v>468402.85</v>
      </c>
      <c r="E95" s="194"/>
      <c r="F95" s="194"/>
      <c r="G95" s="195"/>
      <c r="H95" s="194"/>
      <c r="I95" s="195"/>
      <c r="J95" s="321">
        <v>234201.43</v>
      </c>
      <c r="K95" s="321"/>
      <c r="L95" s="321">
        <v>234201.42</v>
      </c>
      <c r="M95" s="321"/>
      <c r="N95" s="194"/>
      <c r="O95" s="196"/>
    </row>
    <row r="96" spans="1:15" ht="12" customHeight="1" outlineLevel="2" x14ac:dyDescent="0.2">
      <c r="A96" s="3"/>
      <c r="B96" s="197"/>
      <c r="C96" s="198"/>
      <c r="D96" s="199">
        <v>4</v>
      </c>
      <c r="E96" s="200"/>
      <c r="F96" s="200"/>
      <c r="G96" s="201"/>
      <c r="H96" s="200"/>
      <c r="I96" s="201"/>
      <c r="J96" s="340">
        <v>2</v>
      </c>
      <c r="K96" s="340"/>
      <c r="L96" s="340">
        <v>2</v>
      </c>
      <c r="M96" s="340"/>
      <c r="N96" s="200"/>
      <c r="O96" s="202"/>
    </row>
    <row r="97" spans="1:15" ht="24" customHeight="1" outlineLevel="2" x14ac:dyDescent="0.2">
      <c r="A97" s="3"/>
      <c r="B97" s="339" t="s">
        <v>57</v>
      </c>
      <c r="C97" s="339"/>
      <c r="D97" s="193">
        <v>1706710.9</v>
      </c>
      <c r="E97" s="194"/>
      <c r="F97" s="194"/>
      <c r="G97" s="195"/>
      <c r="H97" s="194"/>
      <c r="I97" s="195"/>
      <c r="J97" s="321">
        <v>227561.45</v>
      </c>
      <c r="K97" s="321"/>
      <c r="L97" s="321">
        <v>1479149.45</v>
      </c>
      <c r="M97" s="321"/>
      <c r="N97" s="194"/>
      <c r="O97" s="196"/>
    </row>
    <row r="98" spans="1:15" ht="12" customHeight="1" outlineLevel="2" x14ac:dyDescent="0.2">
      <c r="A98" s="3"/>
      <c r="B98" s="197"/>
      <c r="C98" s="198"/>
      <c r="D98" s="199">
        <v>15</v>
      </c>
      <c r="E98" s="200"/>
      <c r="F98" s="200"/>
      <c r="G98" s="201"/>
      <c r="H98" s="200"/>
      <c r="I98" s="201"/>
      <c r="J98" s="340">
        <v>2</v>
      </c>
      <c r="K98" s="340"/>
      <c r="L98" s="340">
        <v>13</v>
      </c>
      <c r="M98" s="340"/>
      <c r="N98" s="200"/>
      <c r="O98" s="202"/>
    </row>
    <row r="99" spans="1:15" ht="12" customHeight="1" outlineLevel="2" x14ac:dyDescent="0.2">
      <c r="A99" s="3"/>
      <c r="B99" s="339" t="s">
        <v>58</v>
      </c>
      <c r="C99" s="339"/>
      <c r="D99" s="193">
        <v>580920.65</v>
      </c>
      <c r="E99" s="194"/>
      <c r="F99" s="194"/>
      <c r="G99" s="195"/>
      <c r="H99" s="194"/>
      <c r="I99" s="195"/>
      <c r="J99" s="321">
        <v>232368.26</v>
      </c>
      <c r="K99" s="321"/>
      <c r="L99" s="321">
        <v>348552.39</v>
      </c>
      <c r="M99" s="321"/>
      <c r="N99" s="194"/>
      <c r="O99" s="196"/>
    </row>
    <row r="100" spans="1:15" ht="12" customHeight="1" outlineLevel="2" x14ac:dyDescent="0.2">
      <c r="A100" s="3"/>
      <c r="B100" s="197"/>
      <c r="C100" s="198"/>
      <c r="D100" s="199">
        <v>5</v>
      </c>
      <c r="E100" s="200"/>
      <c r="F100" s="200"/>
      <c r="G100" s="201"/>
      <c r="H100" s="200"/>
      <c r="I100" s="201"/>
      <c r="J100" s="340">
        <v>2</v>
      </c>
      <c r="K100" s="340"/>
      <c r="L100" s="340">
        <v>3</v>
      </c>
      <c r="M100" s="340"/>
      <c r="N100" s="200"/>
      <c r="O100" s="202"/>
    </row>
    <row r="101" spans="1:15" ht="24" customHeight="1" outlineLevel="2" x14ac:dyDescent="0.2">
      <c r="A101" s="3"/>
      <c r="B101" s="339" t="s">
        <v>59</v>
      </c>
      <c r="C101" s="339"/>
      <c r="D101" s="193">
        <v>260124.2</v>
      </c>
      <c r="E101" s="194"/>
      <c r="F101" s="194"/>
      <c r="G101" s="195"/>
      <c r="H101" s="194"/>
      <c r="I101" s="195"/>
      <c r="J101" s="321">
        <v>260124.2</v>
      </c>
      <c r="K101" s="321"/>
      <c r="L101" s="194"/>
      <c r="M101" s="195"/>
      <c r="N101" s="194"/>
      <c r="O101" s="196"/>
    </row>
    <row r="102" spans="1:15" ht="12" customHeight="1" outlineLevel="2" x14ac:dyDescent="0.2">
      <c r="A102" s="3"/>
      <c r="B102" s="197"/>
      <c r="C102" s="198"/>
      <c r="D102" s="199">
        <v>2</v>
      </c>
      <c r="E102" s="200"/>
      <c r="F102" s="200"/>
      <c r="G102" s="201"/>
      <c r="H102" s="200"/>
      <c r="I102" s="201"/>
      <c r="J102" s="340">
        <v>2</v>
      </c>
      <c r="K102" s="340"/>
      <c r="L102" s="200"/>
      <c r="M102" s="201"/>
      <c r="N102" s="200"/>
      <c r="O102" s="202"/>
    </row>
    <row r="103" spans="1:15" ht="12" customHeight="1" outlineLevel="2" x14ac:dyDescent="0.2">
      <c r="A103" s="3"/>
      <c r="B103" s="339" t="s">
        <v>60</v>
      </c>
      <c r="C103" s="339"/>
      <c r="D103" s="193">
        <v>494909.76</v>
      </c>
      <c r="E103" s="194"/>
      <c r="F103" s="194"/>
      <c r="G103" s="195"/>
      <c r="H103" s="194"/>
      <c r="I103" s="195"/>
      <c r="J103" s="321">
        <v>141402.79</v>
      </c>
      <c r="K103" s="321"/>
      <c r="L103" s="321">
        <v>353506.97</v>
      </c>
      <c r="M103" s="321"/>
      <c r="N103" s="194"/>
      <c r="O103" s="196"/>
    </row>
    <row r="104" spans="1:15" ht="12" customHeight="1" outlineLevel="2" x14ac:dyDescent="0.2">
      <c r="A104" s="3"/>
      <c r="B104" s="197"/>
      <c r="C104" s="198"/>
      <c r="D104" s="199">
        <v>7</v>
      </c>
      <c r="E104" s="200"/>
      <c r="F104" s="200"/>
      <c r="G104" s="201"/>
      <c r="H104" s="200"/>
      <c r="I104" s="201"/>
      <c r="J104" s="340">
        <v>2</v>
      </c>
      <c r="K104" s="340"/>
      <c r="L104" s="340">
        <v>5</v>
      </c>
      <c r="M104" s="340"/>
      <c r="N104" s="200"/>
      <c r="O104" s="202"/>
    </row>
    <row r="105" spans="1:15" ht="24" customHeight="1" outlineLevel="2" x14ac:dyDescent="0.2">
      <c r="A105" s="3"/>
      <c r="B105" s="339" t="s">
        <v>61</v>
      </c>
      <c r="C105" s="339"/>
      <c r="D105" s="193">
        <v>188546.4</v>
      </c>
      <c r="E105" s="194"/>
      <c r="F105" s="194"/>
      <c r="G105" s="195"/>
      <c r="H105" s="194"/>
      <c r="I105" s="195"/>
      <c r="J105" s="321">
        <v>188546.4</v>
      </c>
      <c r="K105" s="321"/>
      <c r="L105" s="194"/>
      <c r="M105" s="195"/>
      <c r="N105" s="194"/>
      <c r="O105" s="196"/>
    </row>
    <row r="106" spans="1:15" ht="12" customHeight="1" outlineLevel="2" x14ac:dyDescent="0.2">
      <c r="A106" s="3"/>
      <c r="B106" s="197"/>
      <c r="C106" s="198"/>
      <c r="D106" s="199">
        <v>1</v>
      </c>
      <c r="E106" s="200"/>
      <c r="F106" s="200"/>
      <c r="G106" s="201"/>
      <c r="H106" s="200"/>
      <c r="I106" s="201"/>
      <c r="J106" s="340">
        <v>1</v>
      </c>
      <c r="K106" s="340"/>
      <c r="L106" s="200"/>
      <c r="M106" s="201"/>
      <c r="N106" s="200"/>
      <c r="O106" s="202"/>
    </row>
    <row r="107" spans="1:15" ht="24" customHeight="1" outlineLevel="2" x14ac:dyDescent="0.2">
      <c r="A107" s="3"/>
      <c r="B107" s="339" t="s">
        <v>62</v>
      </c>
      <c r="C107" s="339"/>
      <c r="D107" s="193">
        <v>512999.57</v>
      </c>
      <c r="E107" s="194"/>
      <c r="F107" s="194"/>
      <c r="G107" s="195"/>
      <c r="H107" s="194"/>
      <c r="I107" s="195"/>
      <c r="J107" s="321">
        <v>341999.71</v>
      </c>
      <c r="K107" s="321"/>
      <c r="L107" s="321">
        <v>170999.86</v>
      </c>
      <c r="M107" s="321"/>
      <c r="N107" s="194"/>
      <c r="O107" s="196"/>
    </row>
    <row r="108" spans="1:15" ht="12" customHeight="1" outlineLevel="2" x14ac:dyDescent="0.2">
      <c r="A108" s="3"/>
      <c r="B108" s="197"/>
      <c r="C108" s="198"/>
      <c r="D108" s="199">
        <v>3</v>
      </c>
      <c r="E108" s="200"/>
      <c r="F108" s="200"/>
      <c r="G108" s="201"/>
      <c r="H108" s="200"/>
      <c r="I108" s="201"/>
      <c r="J108" s="340">
        <v>2</v>
      </c>
      <c r="K108" s="340"/>
      <c r="L108" s="340">
        <v>1</v>
      </c>
      <c r="M108" s="340"/>
      <c r="N108" s="200"/>
      <c r="O108" s="202"/>
    </row>
    <row r="109" spans="1:15" ht="12" hidden="1" customHeight="1" outlineLevel="2" x14ac:dyDescent="0.2">
      <c r="A109" s="3"/>
      <c r="B109" s="319" t="s">
        <v>63</v>
      </c>
      <c r="C109" s="319"/>
      <c r="D109" s="11">
        <v>238618.14</v>
      </c>
      <c r="E109" s="12"/>
      <c r="F109" s="12"/>
      <c r="G109" s="13"/>
      <c r="H109" s="12"/>
      <c r="I109" s="13"/>
      <c r="J109" s="12"/>
      <c r="K109" s="13"/>
      <c r="L109" s="316">
        <v>238618.14</v>
      </c>
      <c r="M109" s="316"/>
      <c r="N109" s="12"/>
      <c r="O109" s="14"/>
    </row>
    <row r="110" spans="1:15" ht="12" hidden="1" customHeight="1" outlineLevel="2" x14ac:dyDescent="0.2">
      <c r="A110" s="3"/>
      <c r="B110" s="22"/>
      <c r="C110" s="23"/>
      <c r="D110" s="15">
        <v>2</v>
      </c>
      <c r="E110" s="16"/>
      <c r="F110" s="16"/>
      <c r="G110" s="17"/>
      <c r="H110" s="16"/>
      <c r="I110" s="17"/>
      <c r="J110" s="16"/>
      <c r="K110" s="17"/>
      <c r="L110" s="317">
        <v>2</v>
      </c>
      <c r="M110" s="317"/>
      <c r="N110" s="16"/>
      <c r="O110" s="18"/>
    </row>
    <row r="111" spans="1:15" ht="24" customHeight="1" outlineLevel="2" x14ac:dyDescent="0.2">
      <c r="A111" s="3"/>
      <c r="B111" s="339" t="s">
        <v>64</v>
      </c>
      <c r="C111" s="339"/>
      <c r="D111" s="193">
        <v>220204.25</v>
      </c>
      <c r="E111" s="194"/>
      <c r="F111" s="194"/>
      <c r="G111" s="195"/>
      <c r="H111" s="194"/>
      <c r="I111" s="195"/>
      <c r="J111" s="321">
        <v>220204.25</v>
      </c>
      <c r="K111" s="321"/>
      <c r="L111" s="194"/>
      <c r="M111" s="195"/>
      <c r="N111" s="194"/>
      <c r="O111" s="196"/>
    </row>
    <row r="112" spans="1:15" ht="12" customHeight="1" outlineLevel="2" x14ac:dyDescent="0.2">
      <c r="A112" s="3"/>
      <c r="B112" s="197"/>
      <c r="C112" s="198"/>
      <c r="D112" s="199">
        <v>1</v>
      </c>
      <c r="E112" s="200"/>
      <c r="F112" s="200"/>
      <c r="G112" s="201"/>
      <c r="H112" s="200"/>
      <c r="I112" s="201"/>
      <c r="J112" s="340">
        <v>1</v>
      </c>
      <c r="K112" s="340"/>
      <c r="L112" s="200"/>
      <c r="M112" s="201"/>
      <c r="N112" s="200"/>
      <c r="O112" s="202"/>
    </row>
    <row r="113" spans="1:15" ht="24" hidden="1" customHeight="1" outlineLevel="2" x14ac:dyDescent="0.2">
      <c r="A113" s="3"/>
      <c r="B113" s="319" t="s">
        <v>65</v>
      </c>
      <c r="C113" s="319"/>
      <c r="D113" s="24">
        <v>444.92</v>
      </c>
      <c r="E113" s="12"/>
      <c r="F113" s="12"/>
      <c r="G113" s="13"/>
      <c r="H113" s="12"/>
      <c r="I113" s="13"/>
      <c r="J113" s="12"/>
      <c r="K113" s="13"/>
      <c r="L113" s="334">
        <v>444.92</v>
      </c>
      <c r="M113" s="334"/>
      <c r="N113" s="12"/>
      <c r="O113" s="14"/>
    </row>
    <row r="114" spans="1:15" ht="12" hidden="1" customHeight="1" outlineLevel="2" x14ac:dyDescent="0.2">
      <c r="A114" s="3"/>
      <c r="B114" s="22"/>
      <c r="C114" s="23"/>
      <c r="D114" s="15">
        <v>2</v>
      </c>
      <c r="E114" s="16"/>
      <c r="F114" s="16"/>
      <c r="G114" s="17"/>
      <c r="H114" s="16"/>
      <c r="I114" s="17"/>
      <c r="J114" s="16"/>
      <c r="K114" s="17"/>
      <c r="L114" s="317">
        <v>2</v>
      </c>
      <c r="M114" s="317"/>
      <c r="N114" s="16"/>
      <c r="O114" s="18"/>
    </row>
    <row r="115" spans="1:15" ht="59.1" hidden="1" customHeight="1" outlineLevel="2" x14ac:dyDescent="0.2">
      <c r="A115" s="3"/>
      <c r="B115" s="319" t="s">
        <v>66</v>
      </c>
      <c r="C115" s="319"/>
      <c r="D115" s="11">
        <v>105569.88</v>
      </c>
      <c r="E115" s="12"/>
      <c r="F115" s="12"/>
      <c r="G115" s="13"/>
      <c r="H115" s="12"/>
      <c r="I115" s="13"/>
      <c r="J115" s="12"/>
      <c r="K115" s="13"/>
      <c r="L115" s="316">
        <v>105569.88</v>
      </c>
      <c r="M115" s="316"/>
      <c r="N115" s="12"/>
      <c r="O115" s="14"/>
    </row>
    <row r="116" spans="1:15" ht="12" hidden="1" customHeight="1" outlineLevel="2" x14ac:dyDescent="0.2">
      <c r="A116" s="3"/>
      <c r="B116" s="22"/>
      <c r="C116" s="23"/>
      <c r="D116" s="15">
        <v>1</v>
      </c>
      <c r="E116" s="16"/>
      <c r="F116" s="16"/>
      <c r="G116" s="17"/>
      <c r="H116" s="16"/>
      <c r="I116" s="17"/>
      <c r="J116" s="16"/>
      <c r="K116" s="17"/>
      <c r="L116" s="317">
        <v>1</v>
      </c>
      <c r="M116" s="317"/>
      <c r="N116" s="16"/>
      <c r="O116" s="18"/>
    </row>
    <row r="117" spans="1:15" ht="59.1" hidden="1" customHeight="1" outlineLevel="2" x14ac:dyDescent="0.2">
      <c r="A117" s="3"/>
      <c r="B117" s="319" t="s">
        <v>67</v>
      </c>
      <c r="C117" s="319"/>
      <c r="D117" s="11">
        <v>256405.74</v>
      </c>
      <c r="E117" s="12"/>
      <c r="F117" s="12"/>
      <c r="G117" s="13"/>
      <c r="H117" s="12"/>
      <c r="I117" s="13"/>
      <c r="J117" s="12"/>
      <c r="K117" s="13"/>
      <c r="L117" s="316">
        <v>256405.74</v>
      </c>
      <c r="M117" s="316"/>
      <c r="N117" s="12"/>
      <c r="O117" s="14"/>
    </row>
    <row r="118" spans="1:15" ht="12" hidden="1" customHeight="1" outlineLevel="2" x14ac:dyDescent="0.2">
      <c r="A118" s="3"/>
      <c r="B118" s="22"/>
      <c r="C118" s="23"/>
      <c r="D118" s="15">
        <v>1</v>
      </c>
      <c r="E118" s="16"/>
      <c r="F118" s="16"/>
      <c r="G118" s="17"/>
      <c r="H118" s="16"/>
      <c r="I118" s="17"/>
      <c r="J118" s="16"/>
      <c r="K118" s="17"/>
      <c r="L118" s="317">
        <v>1</v>
      </c>
      <c r="M118" s="317"/>
      <c r="N118" s="16"/>
      <c r="O118" s="18"/>
    </row>
    <row r="119" spans="1:15" ht="36" hidden="1" customHeight="1" outlineLevel="2" x14ac:dyDescent="0.2">
      <c r="A119" s="3"/>
      <c r="B119" s="319" t="s">
        <v>68</v>
      </c>
      <c r="C119" s="319"/>
      <c r="D119" s="11">
        <v>134908.22</v>
      </c>
      <c r="E119" s="12"/>
      <c r="F119" s="12"/>
      <c r="G119" s="13"/>
      <c r="H119" s="12"/>
      <c r="I119" s="13"/>
      <c r="J119" s="12"/>
      <c r="K119" s="13"/>
      <c r="L119" s="316">
        <v>134908.22</v>
      </c>
      <c r="M119" s="316"/>
      <c r="N119" s="12"/>
      <c r="O119" s="14"/>
    </row>
    <row r="120" spans="1:15" ht="12" hidden="1" customHeight="1" outlineLevel="2" x14ac:dyDescent="0.2">
      <c r="A120" s="3"/>
      <c r="B120" s="22"/>
      <c r="C120" s="23"/>
      <c r="D120" s="15">
        <v>1</v>
      </c>
      <c r="E120" s="16"/>
      <c r="F120" s="16"/>
      <c r="G120" s="17"/>
      <c r="H120" s="16"/>
      <c r="I120" s="17"/>
      <c r="J120" s="16"/>
      <c r="K120" s="17"/>
      <c r="L120" s="317">
        <v>1</v>
      </c>
      <c r="M120" s="317"/>
      <c r="N120" s="16"/>
      <c r="O120" s="18"/>
    </row>
    <row r="121" spans="1:15" ht="24" hidden="1" customHeight="1" outlineLevel="2" x14ac:dyDescent="0.2">
      <c r="A121" s="3"/>
      <c r="B121" s="319" t="s">
        <v>69</v>
      </c>
      <c r="C121" s="319"/>
      <c r="D121" s="11">
        <v>524882.88</v>
      </c>
      <c r="E121" s="12"/>
      <c r="F121" s="12"/>
      <c r="G121" s="13"/>
      <c r="H121" s="12"/>
      <c r="I121" s="13"/>
      <c r="J121" s="12"/>
      <c r="K121" s="13"/>
      <c r="L121" s="316">
        <v>524882.88</v>
      </c>
      <c r="M121" s="316"/>
      <c r="N121" s="12"/>
      <c r="O121" s="14"/>
    </row>
    <row r="122" spans="1:15" ht="12" hidden="1" customHeight="1" outlineLevel="2" x14ac:dyDescent="0.2">
      <c r="A122" s="3"/>
      <c r="B122" s="22"/>
      <c r="C122" s="23"/>
      <c r="D122" s="15">
        <v>4</v>
      </c>
      <c r="E122" s="16"/>
      <c r="F122" s="16"/>
      <c r="G122" s="17"/>
      <c r="H122" s="16"/>
      <c r="I122" s="17"/>
      <c r="J122" s="16"/>
      <c r="K122" s="17"/>
      <c r="L122" s="317">
        <v>4</v>
      </c>
      <c r="M122" s="317"/>
      <c r="N122" s="16"/>
      <c r="O122" s="18"/>
    </row>
    <row r="123" spans="1:15" ht="59.1" hidden="1" customHeight="1" outlineLevel="2" x14ac:dyDescent="0.2">
      <c r="A123" s="3"/>
      <c r="B123" s="319" t="s">
        <v>70</v>
      </c>
      <c r="C123" s="319"/>
      <c r="D123" s="11">
        <v>83813.039999999994</v>
      </c>
      <c r="E123" s="12"/>
      <c r="F123" s="12"/>
      <c r="G123" s="13"/>
      <c r="H123" s="12"/>
      <c r="I123" s="13"/>
      <c r="J123" s="12"/>
      <c r="K123" s="13"/>
      <c r="L123" s="316">
        <v>83813.039999999994</v>
      </c>
      <c r="M123" s="316"/>
      <c r="N123" s="12"/>
      <c r="O123" s="14"/>
    </row>
    <row r="124" spans="1:15" ht="12" hidden="1" customHeight="1" outlineLevel="2" x14ac:dyDescent="0.2">
      <c r="A124" s="3"/>
      <c r="B124" s="22"/>
      <c r="C124" s="23"/>
      <c r="D124" s="15">
        <v>1</v>
      </c>
      <c r="E124" s="16"/>
      <c r="F124" s="16"/>
      <c r="G124" s="17"/>
      <c r="H124" s="16"/>
      <c r="I124" s="17"/>
      <c r="J124" s="16"/>
      <c r="K124" s="17"/>
      <c r="L124" s="317">
        <v>1</v>
      </c>
      <c r="M124" s="317"/>
      <c r="N124" s="16"/>
      <c r="O124" s="18"/>
    </row>
    <row r="125" spans="1:15" ht="24" hidden="1" customHeight="1" outlineLevel="2" x14ac:dyDescent="0.2">
      <c r="A125" s="3"/>
      <c r="B125" s="319" t="s">
        <v>71</v>
      </c>
      <c r="C125" s="319"/>
      <c r="D125" s="11">
        <v>120010.72</v>
      </c>
      <c r="E125" s="12"/>
      <c r="F125" s="12"/>
      <c r="G125" s="13"/>
      <c r="H125" s="12"/>
      <c r="I125" s="13"/>
      <c r="J125" s="12"/>
      <c r="K125" s="13"/>
      <c r="L125" s="316">
        <v>120010.72</v>
      </c>
      <c r="M125" s="316"/>
      <c r="N125" s="12"/>
      <c r="O125" s="14"/>
    </row>
    <row r="126" spans="1:15" ht="12" hidden="1" customHeight="1" outlineLevel="2" x14ac:dyDescent="0.2">
      <c r="A126" s="3"/>
      <c r="B126" s="22"/>
      <c r="C126" s="23"/>
      <c r="D126" s="15">
        <v>2</v>
      </c>
      <c r="E126" s="16"/>
      <c r="F126" s="16"/>
      <c r="G126" s="17"/>
      <c r="H126" s="16"/>
      <c r="I126" s="17"/>
      <c r="J126" s="16"/>
      <c r="K126" s="17"/>
      <c r="L126" s="317">
        <v>2</v>
      </c>
      <c r="M126" s="317"/>
      <c r="N126" s="16"/>
      <c r="O126" s="18"/>
    </row>
    <row r="127" spans="1:15" ht="24" hidden="1" customHeight="1" outlineLevel="2" x14ac:dyDescent="0.2">
      <c r="A127" s="3"/>
      <c r="B127" s="319" t="s">
        <v>72</v>
      </c>
      <c r="C127" s="319"/>
      <c r="D127" s="11">
        <v>8402.84</v>
      </c>
      <c r="E127" s="12"/>
      <c r="F127" s="12"/>
      <c r="G127" s="13"/>
      <c r="H127" s="12"/>
      <c r="I127" s="13"/>
      <c r="J127" s="12"/>
      <c r="K127" s="13"/>
      <c r="L127" s="316">
        <v>8402.84</v>
      </c>
      <c r="M127" s="316"/>
      <c r="N127" s="12"/>
      <c r="O127" s="14"/>
    </row>
    <row r="128" spans="1:15" ht="12" hidden="1" customHeight="1" outlineLevel="2" x14ac:dyDescent="0.2">
      <c r="A128" s="3"/>
      <c r="B128" s="22"/>
      <c r="C128" s="23"/>
      <c r="D128" s="15">
        <v>1</v>
      </c>
      <c r="E128" s="16"/>
      <c r="F128" s="16"/>
      <c r="G128" s="17"/>
      <c r="H128" s="16"/>
      <c r="I128" s="17"/>
      <c r="J128" s="16"/>
      <c r="K128" s="17"/>
      <c r="L128" s="317">
        <v>1</v>
      </c>
      <c r="M128" s="317"/>
      <c r="N128" s="16"/>
      <c r="O128" s="18"/>
    </row>
    <row r="129" spans="1:15" ht="24" hidden="1" customHeight="1" outlineLevel="2" x14ac:dyDescent="0.2">
      <c r="A129" s="3"/>
      <c r="B129" s="319" t="s">
        <v>73</v>
      </c>
      <c r="C129" s="319"/>
      <c r="D129" s="11">
        <v>45833.33</v>
      </c>
      <c r="E129" s="12"/>
      <c r="F129" s="12"/>
      <c r="G129" s="13"/>
      <c r="H129" s="12"/>
      <c r="I129" s="13"/>
      <c r="J129" s="12"/>
      <c r="K129" s="13"/>
      <c r="L129" s="316">
        <v>45833.33</v>
      </c>
      <c r="M129" s="316"/>
      <c r="N129" s="12"/>
      <c r="O129" s="14"/>
    </row>
    <row r="130" spans="1:15" ht="12" hidden="1" customHeight="1" outlineLevel="2" x14ac:dyDescent="0.2">
      <c r="A130" s="3"/>
      <c r="B130" s="22"/>
      <c r="C130" s="23"/>
      <c r="D130" s="15">
        <v>1</v>
      </c>
      <c r="E130" s="16"/>
      <c r="F130" s="16"/>
      <c r="G130" s="17"/>
      <c r="H130" s="16"/>
      <c r="I130" s="17"/>
      <c r="J130" s="16"/>
      <c r="K130" s="17"/>
      <c r="L130" s="317">
        <v>1</v>
      </c>
      <c r="M130" s="317"/>
      <c r="N130" s="16"/>
      <c r="O130" s="18"/>
    </row>
    <row r="131" spans="1:15" ht="24" hidden="1" customHeight="1" outlineLevel="2" x14ac:dyDescent="0.2">
      <c r="A131" s="3"/>
      <c r="B131" s="319" t="s">
        <v>74</v>
      </c>
      <c r="C131" s="319"/>
      <c r="D131" s="11">
        <v>255013.95</v>
      </c>
      <c r="E131" s="12"/>
      <c r="F131" s="12"/>
      <c r="G131" s="13"/>
      <c r="H131" s="12"/>
      <c r="I131" s="13"/>
      <c r="J131" s="12"/>
      <c r="K131" s="13"/>
      <c r="L131" s="316">
        <v>255013.95</v>
      </c>
      <c r="M131" s="316"/>
      <c r="N131" s="12"/>
      <c r="O131" s="14"/>
    </row>
    <row r="132" spans="1:15" ht="12" hidden="1" customHeight="1" outlineLevel="2" x14ac:dyDescent="0.2">
      <c r="A132" s="3"/>
      <c r="B132" s="22"/>
      <c r="C132" s="23"/>
      <c r="D132" s="15">
        <v>5</v>
      </c>
      <c r="E132" s="16"/>
      <c r="F132" s="16"/>
      <c r="G132" s="17"/>
      <c r="H132" s="16"/>
      <c r="I132" s="17"/>
      <c r="J132" s="16"/>
      <c r="K132" s="17"/>
      <c r="L132" s="317">
        <v>5</v>
      </c>
      <c r="M132" s="317"/>
      <c r="N132" s="16"/>
      <c r="O132" s="18"/>
    </row>
    <row r="133" spans="1:15" ht="24" hidden="1" customHeight="1" outlineLevel="2" x14ac:dyDescent="0.2">
      <c r="A133" s="3"/>
      <c r="B133" s="319" t="s">
        <v>75</v>
      </c>
      <c r="C133" s="319"/>
      <c r="D133" s="11">
        <v>92460</v>
      </c>
      <c r="E133" s="12"/>
      <c r="F133" s="12"/>
      <c r="G133" s="13"/>
      <c r="H133" s="12"/>
      <c r="I133" s="13"/>
      <c r="J133" s="12"/>
      <c r="K133" s="13"/>
      <c r="L133" s="316">
        <v>92460</v>
      </c>
      <c r="M133" s="316"/>
      <c r="N133" s="12"/>
      <c r="O133" s="14"/>
    </row>
    <row r="134" spans="1:15" ht="12" hidden="1" customHeight="1" outlineLevel="2" x14ac:dyDescent="0.2">
      <c r="A134" s="3"/>
      <c r="B134" s="22"/>
      <c r="C134" s="23"/>
      <c r="D134" s="15">
        <v>2</v>
      </c>
      <c r="E134" s="16"/>
      <c r="F134" s="16"/>
      <c r="G134" s="17"/>
      <c r="H134" s="16"/>
      <c r="I134" s="17"/>
      <c r="J134" s="16"/>
      <c r="K134" s="17"/>
      <c r="L134" s="317">
        <v>2</v>
      </c>
      <c r="M134" s="317"/>
      <c r="N134" s="16"/>
      <c r="O134" s="18"/>
    </row>
    <row r="135" spans="1:15" ht="12" hidden="1" customHeight="1" outlineLevel="2" x14ac:dyDescent="0.2">
      <c r="A135" s="3"/>
      <c r="B135" s="319" t="s">
        <v>76</v>
      </c>
      <c r="C135" s="319"/>
      <c r="D135" s="11">
        <v>271436.05</v>
      </c>
      <c r="E135" s="12"/>
      <c r="F135" s="12"/>
      <c r="G135" s="13"/>
      <c r="H135" s="12"/>
      <c r="I135" s="13"/>
      <c r="J135" s="12"/>
      <c r="K135" s="13"/>
      <c r="L135" s="316">
        <v>271436.05</v>
      </c>
      <c r="M135" s="316"/>
      <c r="N135" s="12"/>
      <c r="O135" s="14"/>
    </row>
    <row r="136" spans="1:15" ht="12" hidden="1" customHeight="1" outlineLevel="2" x14ac:dyDescent="0.2">
      <c r="A136" s="3"/>
      <c r="B136" s="22"/>
      <c r="C136" s="23"/>
      <c r="D136" s="15">
        <v>4</v>
      </c>
      <c r="E136" s="16"/>
      <c r="F136" s="16"/>
      <c r="G136" s="17"/>
      <c r="H136" s="16"/>
      <c r="I136" s="17"/>
      <c r="J136" s="16"/>
      <c r="K136" s="17"/>
      <c r="L136" s="317">
        <v>4</v>
      </c>
      <c r="M136" s="317"/>
      <c r="N136" s="16"/>
      <c r="O136" s="18"/>
    </row>
    <row r="137" spans="1:15" ht="24" hidden="1" customHeight="1" outlineLevel="2" x14ac:dyDescent="0.2">
      <c r="A137" s="3"/>
      <c r="B137" s="319" t="s">
        <v>77</v>
      </c>
      <c r="C137" s="319"/>
      <c r="D137" s="11">
        <v>24406.78</v>
      </c>
      <c r="E137" s="12"/>
      <c r="F137" s="12"/>
      <c r="G137" s="13"/>
      <c r="H137" s="12"/>
      <c r="I137" s="13"/>
      <c r="J137" s="12"/>
      <c r="K137" s="13"/>
      <c r="L137" s="316">
        <v>24406.78</v>
      </c>
      <c r="M137" s="316"/>
      <c r="N137" s="12"/>
      <c r="O137" s="14"/>
    </row>
    <row r="138" spans="1:15" ht="12" hidden="1" customHeight="1" outlineLevel="2" x14ac:dyDescent="0.2">
      <c r="A138" s="3"/>
      <c r="B138" s="22"/>
      <c r="C138" s="23"/>
      <c r="D138" s="15">
        <v>2</v>
      </c>
      <c r="E138" s="16"/>
      <c r="F138" s="16"/>
      <c r="G138" s="17"/>
      <c r="H138" s="16"/>
      <c r="I138" s="17"/>
      <c r="J138" s="16"/>
      <c r="K138" s="17"/>
      <c r="L138" s="317">
        <v>2</v>
      </c>
      <c r="M138" s="317"/>
      <c r="N138" s="16"/>
      <c r="O138" s="18"/>
    </row>
    <row r="139" spans="1:15" ht="12" hidden="1" customHeight="1" outlineLevel="2" x14ac:dyDescent="0.2">
      <c r="A139" s="3"/>
      <c r="B139" s="319" t="s">
        <v>78</v>
      </c>
      <c r="C139" s="319"/>
      <c r="D139" s="11">
        <v>59254</v>
      </c>
      <c r="E139" s="12"/>
      <c r="F139" s="12"/>
      <c r="G139" s="13"/>
      <c r="H139" s="12"/>
      <c r="I139" s="13"/>
      <c r="J139" s="12"/>
      <c r="K139" s="13"/>
      <c r="L139" s="316">
        <v>59254</v>
      </c>
      <c r="M139" s="316"/>
      <c r="N139" s="12"/>
      <c r="O139" s="14"/>
    </row>
    <row r="140" spans="1:15" ht="12" hidden="1" customHeight="1" outlineLevel="2" x14ac:dyDescent="0.2">
      <c r="A140" s="3"/>
      <c r="B140" s="22"/>
      <c r="C140" s="23"/>
      <c r="D140" s="15">
        <v>2</v>
      </c>
      <c r="E140" s="16"/>
      <c r="F140" s="16"/>
      <c r="G140" s="17"/>
      <c r="H140" s="16"/>
      <c r="I140" s="17"/>
      <c r="J140" s="16"/>
      <c r="K140" s="17"/>
      <c r="L140" s="317">
        <v>2</v>
      </c>
      <c r="M140" s="317"/>
      <c r="N140" s="16"/>
      <c r="O140" s="18"/>
    </row>
    <row r="141" spans="1:15" ht="24" hidden="1" customHeight="1" outlineLevel="2" x14ac:dyDescent="0.2">
      <c r="A141" s="3"/>
      <c r="B141" s="319" t="s">
        <v>79</v>
      </c>
      <c r="C141" s="319"/>
      <c r="D141" s="11">
        <v>82500</v>
      </c>
      <c r="E141" s="12"/>
      <c r="F141" s="12"/>
      <c r="G141" s="13"/>
      <c r="H141" s="12"/>
      <c r="I141" s="13"/>
      <c r="J141" s="12"/>
      <c r="K141" s="13"/>
      <c r="L141" s="316">
        <v>82500</v>
      </c>
      <c r="M141" s="316"/>
      <c r="N141" s="12"/>
      <c r="O141" s="14"/>
    </row>
    <row r="142" spans="1:15" ht="12" hidden="1" customHeight="1" outlineLevel="2" x14ac:dyDescent="0.2">
      <c r="A142" s="3"/>
      <c r="B142" s="22"/>
      <c r="C142" s="23"/>
      <c r="D142" s="15">
        <v>3</v>
      </c>
      <c r="E142" s="16"/>
      <c r="F142" s="16"/>
      <c r="G142" s="17"/>
      <c r="H142" s="16"/>
      <c r="I142" s="17"/>
      <c r="J142" s="16"/>
      <c r="K142" s="17"/>
      <c r="L142" s="317">
        <v>3</v>
      </c>
      <c r="M142" s="317"/>
      <c r="N142" s="16"/>
      <c r="O142" s="18"/>
    </row>
    <row r="143" spans="1:15" ht="48" hidden="1" customHeight="1" outlineLevel="2" x14ac:dyDescent="0.2">
      <c r="A143" s="3"/>
      <c r="B143" s="319" t="s">
        <v>80</v>
      </c>
      <c r="C143" s="319"/>
      <c r="D143" s="11">
        <v>6483.05</v>
      </c>
      <c r="E143" s="12"/>
      <c r="F143" s="12"/>
      <c r="G143" s="13"/>
      <c r="H143" s="12"/>
      <c r="I143" s="13"/>
      <c r="J143" s="12"/>
      <c r="K143" s="13"/>
      <c r="L143" s="316">
        <v>6483.05</v>
      </c>
      <c r="M143" s="316"/>
      <c r="N143" s="12"/>
      <c r="O143" s="14"/>
    </row>
    <row r="144" spans="1:15" ht="12" hidden="1" customHeight="1" outlineLevel="2" x14ac:dyDescent="0.2">
      <c r="A144" s="3"/>
      <c r="B144" s="22"/>
      <c r="C144" s="23"/>
      <c r="D144" s="15">
        <v>1</v>
      </c>
      <c r="E144" s="16"/>
      <c r="F144" s="16"/>
      <c r="G144" s="17"/>
      <c r="H144" s="16"/>
      <c r="I144" s="17"/>
      <c r="J144" s="16"/>
      <c r="K144" s="17"/>
      <c r="L144" s="317">
        <v>1</v>
      </c>
      <c r="M144" s="317"/>
      <c r="N144" s="16"/>
      <c r="O144" s="18"/>
    </row>
    <row r="145" spans="1:15" ht="36" hidden="1" customHeight="1" outlineLevel="2" x14ac:dyDescent="0.2">
      <c r="A145" s="3"/>
      <c r="B145" s="319" t="s">
        <v>81</v>
      </c>
      <c r="C145" s="319"/>
      <c r="D145" s="11">
        <v>9030.48</v>
      </c>
      <c r="E145" s="12"/>
      <c r="F145" s="12"/>
      <c r="G145" s="13"/>
      <c r="H145" s="12"/>
      <c r="I145" s="13"/>
      <c r="J145" s="12"/>
      <c r="K145" s="13"/>
      <c r="L145" s="316">
        <v>9030.48</v>
      </c>
      <c r="M145" s="316"/>
      <c r="N145" s="12"/>
      <c r="O145" s="14"/>
    </row>
    <row r="146" spans="1:15" ht="12" hidden="1" customHeight="1" outlineLevel="2" x14ac:dyDescent="0.2">
      <c r="A146" s="3"/>
      <c r="B146" s="22"/>
      <c r="C146" s="23"/>
      <c r="D146" s="15">
        <v>6</v>
      </c>
      <c r="E146" s="16"/>
      <c r="F146" s="16"/>
      <c r="G146" s="17"/>
      <c r="H146" s="16"/>
      <c r="I146" s="17"/>
      <c r="J146" s="16"/>
      <c r="K146" s="17"/>
      <c r="L146" s="317">
        <v>6</v>
      </c>
      <c r="M146" s="317"/>
      <c r="N146" s="16"/>
      <c r="O146" s="18"/>
    </row>
    <row r="147" spans="1:15" ht="24" hidden="1" customHeight="1" outlineLevel="2" x14ac:dyDescent="0.2">
      <c r="A147" s="3"/>
      <c r="B147" s="319" t="s">
        <v>82</v>
      </c>
      <c r="C147" s="319"/>
      <c r="D147" s="11">
        <v>153400</v>
      </c>
      <c r="E147" s="12"/>
      <c r="F147" s="12"/>
      <c r="G147" s="13"/>
      <c r="H147" s="12"/>
      <c r="I147" s="13"/>
      <c r="J147" s="12"/>
      <c r="K147" s="13"/>
      <c r="L147" s="316">
        <v>153400</v>
      </c>
      <c r="M147" s="316"/>
      <c r="N147" s="12"/>
      <c r="O147" s="14"/>
    </row>
    <row r="148" spans="1:15" ht="12" hidden="1" customHeight="1" outlineLevel="2" x14ac:dyDescent="0.2">
      <c r="A148" s="3"/>
      <c r="B148" s="22"/>
      <c r="C148" s="23"/>
      <c r="D148" s="15">
        <v>1</v>
      </c>
      <c r="E148" s="16"/>
      <c r="F148" s="16"/>
      <c r="G148" s="17"/>
      <c r="H148" s="16"/>
      <c r="I148" s="17"/>
      <c r="J148" s="16"/>
      <c r="K148" s="17"/>
      <c r="L148" s="317">
        <v>1</v>
      </c>
      <c r="M148" s="317"/>
      <c r="N148" s="16"/>
      <c r="O148" s="18"/>
    </row>
    <row r="149" spans="1:15" ht="24" hidden="1" customHeight="1" outlineLevel="2" x14ac:dyDescent="0.2">
      <c r="A149" s="3"/>
      <c r="B149" s="319" t="s">
        <v>83</v>
      </c>
      <c r="C149" s="319"/>
      <c r="D149" s="11">
        <v>12213.56</v>
      </c>
      <c r="E149" s="12"/>
      <c r="F149" s="12"/>
      <c r="G149" s="13"/>
      <c r="H149" s="12"/>
      <c r="I149" s="13"/>
      <c r="J149" s="12"/>
      <c r="K149" s="13"/>
      <c r="L149" s="316">
        <v>12213.56</v>
      </c>
      <c r="M149" s="316"/>
      <c r="N149" s="12"/>
      <c r="O149" s="14"/>
    </row>
    <row r="150" spans="1:15" ht="12" hidden="1" customHeight="1" outlineLevel="2" x14ac:dyDescent="0.2">
      <c r="A150" s="3"/>
      <c r="B150" s="22"/>
      <c r="C150" s="23"/>
      <c r="D150" s="15">
        <v>1</v>
      </c>
      <c r="E150" s="16"/>
      <c r="F150" s="16"/>
      <c r="G150" s="17"/>
      <c r="H150" s="16"/>
      <c r="I150" s="17"/>
      <c r="J150" s="16"/>
      <c r="K150" s="17"/>
      <c r="L150" s="317">
        <v>1</v>
      </c>
      <c r="M150" s="317"/>
      <c r="N150" s="16"/>
      <c r="O150" s="18"/>
    </row>
    <row r="151" spans="1:15" ht="12" hidden="1" customHeight="1" outlineLevel="2" x14ac:dyDescent="0.2">
      <c r="A151" s="3"/>
      <c r="B151" s="319" t="s">
        <v>84</v>
      </c>
      <c r="C151" s="319"/>
      <c r="D151" s="11">
        <v>4983.05</v>
      </c>
      <c r="E151" s="12"/>
      <c r="F151" s="12"/>
      <c r="G151" s="13"/>
      <c r="H151" s="12"/>
      <c r="I151" s="13"/>
      <c r="J151" s="12"/>
      <c r="K151" s="13"/>
      <c r="L151" s="316">
        <v>4983.05</v>
      </c>
      <c r="M151" s="316"/>
      <c r="N151" s="12"/>
      <c r="O151" s="14"/>
    </row>
    <row r="152" spans="1:15" ht="12" hidden="1" customHeight="1" outlineLevel="2" x14ac:dyDescent="0.2">
      <c r="A152" s="3"/>
      <c r="B152" s="22"/>
      <c r="C152" s="23"/>
      <c r="D152" s="15">
        <v>12</v>
      </c>
      <c r="E152" s="16"/>
      <c r="F152" s="16"/>
      <c r="G152" s="17"/>
      <c r="H152" s="16"/>
      <c r="I152" s="17"/>
      <c r="J152" s="16"/>
      <c r="K152" s="17"/>
      <c r="L152" s="317">
        <v>12</v>
      </c>
      <c r="M152" s="317"/>
      <c r="N152" s="16"/>
      <c r="O152" s="18"/>
    </row>
    <row r="153" spans="1:15" ht="12" hidden="1" customHeight="1" outlineLevel="2" x14ac:dyDescent="0.2">
      <c r="A153" s="3"/>
      <c r="B153" s="319" t="s">
        <v>85</v>
      </c>
      <c r="C153" s="319"/>
      <c r="D153" s="11">
        <v>9355.93</v>
      </c>
      <c r="E153" s="12"/>
      <c r="F153" s="12"/>
      <c r="G153" s="13"/>
      <c r="H153" s="12"/>
      <c r="I153" s="13"/>
      <c r="J153" s="12"/>
      <c r="K153" s="13"/>
      <c r="L153" s="316">
        <v>9355.93</v>
      </c>
      <c r="M153" s="316"/>
      <c r="N153" s="12"/>
      <c r="O153" s="14"/>
    </row>
    <row r="154" spans="1:15" ht="12" hidden="1" customHeight="1" outlineLevel="2" x14ac:dyDescent="0.2">
      <c r="A154" s="3"/>
      <c r="B154" s="22"/>
      <c r="C154" s="23"/>
      <c r="D154" s="15">
        <v>16</v>
      </c>
      <c r="E154" s="16"/>
      <c r="F154" s="16"/>
      <c r="G154" s="17"/>
      <c r="H154" s="16"/>
      <c r="I154" s="17"/>
      <c r="J154" s="16"/>
      <c r="K154" s="17"/>
      <c r="L154" s="317">
        <v>16</v>
      </c>
      <c r="M154" s="317"/>
      <c r="N154" s="16"/>
      <c r="O154" s="18"/>
    </row>
    <row r="155" spans="1:15" ht="12" hidden="1" customHeight="1" outlineLevel="2" x14ac:dyDescent="0.2">
      <c r="A155" s="3"/>
      <c r="B155" s="319" t="s">
        <v>86</v>
      </c>
      <c r="C155" s="319"/>
      <c r="D155" s="11">
        <v>6833.9</v>
      </c>
      <c r="E155" s="12"/>
      <c r="F155" s="12"/>
      <c r="G155" s="13"/>
      <c r="H155" s="12"/>
      <c r="I155" s="13"/>
      <c r="J155" s="12"/>
      <c r="K155" s="13"/>
      <c r="L155" s="316">
        <v>6833.9</v>
      </c>
      <c r="M155" s="316"/>
      <c r="N155" s="12"/>
      <c r="O155" s="14"/>
    </row>
    <row r="156" spans="1:15" ht="12" hidden="1" customHeight="1" outlineLevel="2" x14ac:dyDescent="0.2">
      <c r="A156" s="3"/>
      <c r="B156" s="22"/>
      <c r="C156" s="23"/>
      <c r="D156" s="15">
        <v>60</v>
      </c>
      <c r="E156" s="16"/>
      <c r="F156" s="16"/>
      <c r="G156" s="17"/>
      <c r="H156" s="16"/>
      <c r="I156" s="17"/>
      <c r="J156" s="16"/>
      <c r="K156" s="17"/>
      <c r="L156" s="317">
        <v>60</v>
      </c>
      <c r="M156" s="317"/>
      <c r="N156" s="16"/>
      <c r="O156" s="18"/>
    </row>
    <row r="157" spans="1:15" ht="12" hidden="1" customHeight="1" outlineLevel="2" x14ac:dyDescent="0.2">
      <c r="A157" s="3"/>
      <c r="B157" s="319" t="s">
        <v>87</v>
      </c>
      <c r="C157" s="319"/>
      <c r="D157" s="24">
        <v>240.85</v>
      </c>
      <c r="E157" s="12"/>
      <c r="F157" s="12"/>
      <c r="G157" s="13"/>
      <c r="H157" s="12"/>
      <c r="I157" s="13"/>
      <c r="J157" s="12"/>
      <c r="K157" s="13"/>
      <c r="L157" s="334">
        <v>240.85</v>
      </c>
      <c r="M157" s="334"/>
      <c r="N157" s="12"/>
      <c r="O157" s="14"/>
    </row>
    <row r="158" spans="1:15" ht="12" hidden="1" customHeight="1" outlineLevel="2" x14ac:dyDescent="0.2">
      <c r="A158" s="3"/>
      <c r="B158" s="22"/>
      <c r="C158" s="23"/>
      <c r="D158" s="15">
        <v>5</v>
      </c>
      <c r="E158" s="16"/>
      <c r="F158" s="16"/>
      <c r="G158" s="17"/>
      <c r="H158" s="16"/>
      <c r="I158" s="17"/>
      <c r="J158" s="16"/>
      <c r="K158" s="17"/>
      <c r="L158" s="317">
        <v>5</v>
      </c>
      <c r="M158" s="317"/>
      <c r="N158" s="16"/>
      <c r="O158" s="18"/>
    </row>
    <row r="159" spans="1:15" ht="12" hidden="1" customHeight="1" outlineLevel="2" x14ac:dyDescent="0.2">
      <c r="A159" s="3"/>
      <c r="B159" s="319" t="s">
        <v>88</v>
      </c>
      <c r="C159" s="319"/>
      <c r="D159" s="11">
        <v>1588.98</v>
      </c>
      <c r="E159" s="12"/>
      <c r="F159" s="12"/>
      <c r="G159" s="13"/>
      <c r="H159" s="12"/>
      <c r="I159" s="13"/>
      <c r="J159" s="12"/>
      <c r="K159" s="13"/>
      <c r="L159" s="316">
        <v>1588.98</v>
      </c>
      <c r="M159" s="316"/>
      <c r="N159" s="12"/>
      <c r="O159" s="14"/>
    </row>
    <row r="160" spans="1:15" ht="12" hidden="1" customHeight="1" outlineLevel="2" x14ac:dyDescent="0.2">
      <c r="A160" s="3"/>
      <c r="B160" s="22"/>
      <c r="C160" s="23"/>
      <c r="D160" s="15">
        <v>15</v>
      </c>
      <c r="E160" s="16"/>
      <c r="F160" s="16"/>
      <c r="G160" s="17"/>
      <c r="H160" s="16"/>
      <c r="I160" s="17"/>
      <c r="J160" s="16"/>
      <c r="K160" s="17"/>
      <c r="L160" s="317">
        <v>15</v>
      </c>
      <c r="M160" s="317"/>
      <c r="N160" s="16"/>
      <c r="O160" s="18"/>
    </row>
    <row r="161" spans="1:15" ht="12" customHeight="1" outlineLevel="2" x14ac:dyDescent="0.2">
      <c r="A161" s="3"/>
      <c r="B161" s="339" t="s">
        <v>89</v>
      </c>
      <c r="C161" s="339"/>
      <c r="D161" s="193">
        <v>19067.8</v>
      </c>
      <c r="E161" s="194"/>
      <c r="F161" s="194"/>
      <c r="G161" s="195"/>
      <c r="H161" s="194"/>
      <c r="I161" s="195"/>
      <c r="J161" s="321">
        <v>19067.8</v>
      </c>
      <c r="K161" s="321"/>
      <c r="L161" s="194"/>
      <c r="M161" s="195"/>
      <c r="N161" s="194"/>
      <c r="O161" s="196"/>
    </row>
    <row r="162" spans="1:15" ht="12" customHeight="1" outlineLevel="2" x14ac:dyDescent="0.2">
      <c r="A162" s="3"/>
      <c r="B162" s="197"/>
      <c r="C162" s="198"/>
      <c r="D162" s="199">
        <v>15</v>
      </c>
      <c r="E162" s="200"/>
      <c r="F162" s="200"/>
      <c r="G162" s="201"/>
      <c r="H162" s="200"/>
      <c r="I162" s="201"/>
      <c r="J162" s="340">
        <v>15</v>
      </c>
      <c r="K162" s="340"/>
      <c r="L162" s="200"/>
      <c r="M162" s="201"/>
      <c r="N162" s="200"/>
      <c r="O162" s="202"/>
    </row>
    <row r="163" spans="1:15" ht="12" hidden="1" customHeight="1" outlineLevel="2" x14ac:dyDescent="0.2">
      <c r="A163" s="3"/>
      <c r="B163" s="319" t="s">
        <v>90</v>
      </c>
      <c r="C163" s="319"/>
      <c r="D163" s="11">
        <v>2542.4</v>
      </c>
      <c r="E163" s="12"/>
      <c r="F163" s="12"/>
      <c r="G163" s="13"/>
      <c r="H163" s="12"/>
      <c r="I163" s="13"/>
      <c r="J163" s="12"/>
      <c r="K163" s="13"/>
      <c r="L163" s="316">
        <v>2542.4</v>
      </c>
      <c r="M163" s="316"/>
      <c r="N163" s="12"/>
      <c r="O163" s="14"/>
    </row>
    <row r="164" spans="1:15" ht="12" hidden="1" customHeight="1" outlineLevel="2" x14ac:dyDescent="0.2">
      <c r="A164" s="3"/>
      <c r="B164" s="22"/>
      <c r="C164" s="23"/>
      <c r="D164" s="15">
        <v>25</v>
      </c>
      <c r="E164" s="16"/>
      <c r="F164" s="16"/>
      <c r="G164" s="17"/>
      <c r="H164" s="16"/>
      <c r="I164" s="17"/>
      <c r="J164" s="16"/>
      <c r="K164" s="17"/>
      <c r="L164" s="317">
        <v>25</v>
      </c>
      <c r="M164" s="317"/>
      <c r="N164" s="16"/>
      <c r="O164" s="18"/>
    </row>
    <row r="165" spans="1:15" ht="24" customHeight="1" outlineLevel="2" x14ac:dyDescent="0.2">
      <c r="A165" s="3"/>
      <c r="B165" s="339" t="s">
        <v>91</v>
      </c>
      <c r="C165" s="339"/>
      <c r="D165" s="193">
        <v>25203.49</v>
      </c>
      <c r="E165" s="194"/>
      <c r="F165" s="194"/>
      <c r="G165" s="195"/>
      <c r="H165" s="194"/>
      <c r="I165" s="195"/>
      <c r="J165" s="321">
        <v>25203.49</v>
      </c>
      <c r="K165" s="321"/>
      <c r="L165" s="194"/>
      <c r="M165" s="195"/>
      <c r="N165" s="194"/>
      <c r="O165" s="196"/>
    </row>
    <row r="166" spans="1:15" ht="12" customHeight="1" outlineLevel="2" x14ac:dyDescent="0.2">
      <c r="A166" s="3"/>
      <c r="B166" s="197"/>
      <c r="C166" s="198"/>
      <c r="D166" s="199">
        <v>20</v>
      </c>
      <c r="E166" s="200"/>
      <c r="F166" s="200"/>
      <c r="G166" s="201"/>
      <c r="H166" s="200"/>
      <c r="I166" s="201"/>
      <c r="J166" s="340">
        <v>20</v>
      </c>
      <c r="K166" s="340"/>
      <c r="L166" s="200"/>
      <c r="M166" s="201"/>
      <c r="N166" s="200"/>
      <c r="O166" s="202"/>
    </row>
    <row r="167" spans="1:15" ht="24" customHeight="1" outlineLevel="2" x14ac:dyDescent="0.2">
      <c r="A167" s="3"/>
      <c r="B167" s="339" t="s">
        <v>92</v>
      </c>
      <c r="C167" s="339"/>
      <c r="D167" s="193">
        <v>40590</v>
      </c>
      <c r="E167" s="194"/>
      <c r="F167" s="194"/>
      <c r="G167" s="195"/>
      <c r="H167" s="194"/>
      <c r="I167" s="195"/>
      <c r="J167" s="321">
        <v>40590</v>
      </c>
      <c r="K167" s="321"/>
      <c r="L167" s="194"/>
      <c r="M167" s="195"/>
      <c r="N167" s="194"/>
      <c r="O167" s="196"/>
    </row>
    <row r="168" spans="1:15" ht="12" customHeight="1" outlineLevel="2" x14ac:dyDescent="0.2">
      <c r="A168" s="3"/>
      <c r="B168" s="197"/>
      <c r="C168" s="198"/>
      <c r="D168" s="199">
        <v>20</v>
      </c>
      <c r="E168" s="200"/>
      <c r="F168" s="200"/>
      <c r="G168" s="201"/>
      <c r="H168" s="200"/>
      <c r="I168" s="201"/>
      <c r="J168" s="340">
        <v>20</v>
      </c>
      <c r="K168" s="340"/>
      <c r="L168" s="200"/>
      <c r="M168" s="201"/>
      <c r="N168" s="200"/>
      <c r="O168" s="202"/>
    </row>
    <row r="169" spans="1:15" ht="12" customHeight="1" outlineLevel="2" x14ac:dyDescent="0.2">
      <c r="A169" s="3"/>
      <c r="B169" s="339" t="s">
        <v>93</v>
      </c>
      <c r="C169" s="339"/>
      <c r="D169" s="193">
        <v>1866.54</v>
      </c>
      <c r="E169" s="194"/>
      <c r="F169" s="194"/>
      <c r="G169" s="195"/>
      <c r="H169" s="194"/>
      <c r="I169" s="195"/>
      <c r="J169" s="321">
        <v>1866.54</v>
      </c>
      <c r="K169" s="321"/>
      <c r="L169" s="194"/>
      <c r="M169" s="195"/>
      <c r="N169" s="194"/>
      <c r="O169" s="196"/>
    </row>
    <row r="170" spans="1:15" ht="12" customHeight="1" outlineLevel="2" x14ac:dyDescent="0.2">
      <c r="A170" s="3"/>
      <c r="B170" s="197"/>
      <c r="C170" s="198"/>
      <c r="D170" s="199">
        <v>26</v>
      </c>
      <c r="E170" s="200"/>
      <c r="F170" s="200"/>
      <c r="G170" s="201"/>
      <c r="H170" s="200"/>
      <c r="I170" s="201"/>
      <c r="J170" s="340">
        <v>26</v>
      </c>
      <c r="K170" s="340"/>
      <c r="L170" s="200"/>
      <c r="M170" s="201"/>
      <c r="N170" s="200"/>
      <c r="O170" s="202"/>
    </row>
    <row r="171" spans="1:15" ht="12" hidden="1" customHeight="1" outlineLevel="2" x14ac:dyDescent="0.2">
      <c r="A171" s="3"/>
      <c r="B171" s="319" t="s">
        <v>94</v>
      </c>
      <c r="C171" s="319"/>
      <c r="D171" s="11">
        <v>4761.8999999999996</v>
      </c>
      <c r="E171" s="12"/>
      <c r="F171" s="12"/>
      <c r="G171" s="13"/>
      <c r="H171" s="12"/>
      <c r="I171" s="13"/>
      <c r="J171" s="12"/>
      <c r="K171" s="13"/>
      <c r="L171" s="316">
        <v>4761.8999999999996</v>
      </c>
      <c r="M171" s="316"/>
      <c r="N171" s="12"/>
      <c r="O171" s="14"/>
    </row>
    <row r="172" spans="1:15" ht="12" hidden="1" customHeight="1" outlineLevel="2" x14ac:dyDescent="0.2">
      <c r="A172" s="3"/>
      <c r="B172" s="22"/>
      <c r="C172" s="23"/>
      <c r="D172" s="15">
        <v>78</v>
      </c>
      <c r="E172" s="16"/>
      <c r="F172" s="16"/>
      <c r="G172" s="17"/>
      <c r="H172" s="16"/>
      <c r="I172" s="17"/>
      <c r="J172" s="16"/>
      <c r="K172" s="17"/>
      <c r="L172" s="317">
        <v>78</v>
      </c>
      <c r="M172" s="317"/>
      <c r="N172" s="16"/>
      <c r="O172" s="18"/>
    </row>
    <row r="173" spans="1:15" ht="12" customHeight="1" outlineLevel="2" x14ac:dyDescent="0.2">
      <c r="A173" s="3"/>
      <c r="B173" s="339" t="s">
        <v>95</v>
      </c>
      <c r="C173" s="339"/>
      <c r="D173" s="193">
        <v>12049.5</v>
      </c>
      <c r="E173" s="194"/>
      <c r="F173" s="194"/>
      <c r="G173" s="195"/>
      <c r="H173" s="194"/>
      <c r="I173" s="195"/>
      <c r="J173" s="321">
        <v>12049.5</v>
      </c>
      <c r="K173" s="321"/>
      <c r="L173" s="194"/>
      <c r="M173" s="195"/>
      <c r="N173" s="194"/>
      <c r="O173" s="196"/>
    </row>
    <row r="174" spans="1:15" ht="12" customHeight="1" outlineLevel="2" x14ac:dyDescent="0.2">
      <c r="A174" s="3"/>
      <c r="B174" s="197"/>
      <c r="C174" s="198"/>
      <c r="D174" s="199">
        <v>87</v>
      </c>
      <c r="E174" s="200"/>
      <c r="F174" s="200"/>
      <c r="G174" s="201"/>
      <c r="H174" s="200"/>
      <c r="I174" s="201"/>
      <c r="J174" s="340">
        <v>87</v>
      </c>
      <c r="K174" s="340"/>
      <c r="L174" s="200"/>
      <c r="M174" s="201"/>
      <c r="N174" s="200"/>
      <c r="O174" s="202"/>
    </row>
    <row r="175" spans="1:15" ht="12" customHeight="1" outlineLevel="2" x14ac:dyDescent="0.2">
      <c r="A175" s="3"/>
      <c r="B175" s="339" t="s">
        <v>96</v>
      </c>
      <c r="C175" s="339"/>
      <c r="D175" s="193">
        <v>1838.95</v>
      </c>
      <c r="E175" s="194"/>
      <c r="F175" s="194"/>
      <c r="G175" s="195"/>
      <c r="H175" s="194"/>
      <c r="I175" s="195"/>
      <c r="J175" s="321">
        <v>1838.95</v>
      </c>
      <c r="K175" s="321"/>
      <c r="L175" s="194"/>
      <c r="M175" s="195"/>
      <c r="N175" s="194"/>
      <c r="O175" s="196"/>
    </row>
    <row r="176" spans="1:15" ht="12" customHeight="1" outlineLevel="2" x14ac:dyDescent="0.2">
      <c r="A176" s="3"/>
      <c r="B176" s="197"/>
      <c r="C176" s="198"/>
      <c r="D176" s="199">
        <v>36</v>
      </c>
      <c r="E176" s="200"/>
      <c r="F176" s="200"/>
      <c r="G176" s="201"/>
      <c r="H176" s="200"/>
      <c r="I176" s="201"/>
      <c r="J176" s="340">
        <v>36</v>
      </c>
      <c r="K176" s="340"/>
      <c r="L176" s="200"/>
      <c r="M176" s="201"/>
      <c r="N176" s="200"/>
      <c r="O176" s="202"/>
    </row>
    <row r="177" spans="1:15" ht="12" hidden="1" customHeight="1" outlineLevel="2" x14ac:dyDescent="0.2">
      <c r="A177" s="3"/>
      <c r="B177" s="319" t="s">
        <v>97</v>
      </c>
      <c r="C177" s="319"/>
      <c r="D177" s="11">
        <v>4978.2</v>
      </c>
      <c r="E177" s="12"/>
      <c r="F177" s="12"/>
      <c r="G177" s="13"/>
      <c r="H177" s="12"/>
      <c r="I177" s="13"/>
      <c r="J177" s="12"/>
      <c r="K177" s="13"/>
      <c r="L177" s="316">
        <v>4978.2</v>
      </c>
      <c r="M177" s="316"/>
      <c r="N177" s="12"/>
      <c r="O177" s="14"/>
    </row>
    <row r="178" spans="1:15" ht="12" hidden="1" customHeight="1" outlineLevel="2" x14ac:dyDescent="0.2">
      <c r="A178" s="3"/>
      <c r="B178" s="22"/>
      <c r="C178" s="23"/>
      <c r="D178" s="15">
        <v>66.5</v>
      </c>
      <c r="E178" s="16"/>
      <c r="F178" s="16"/>
      <c r="G178" s="17"/>
      <c r="H178" s="16"/>
      <c r="I178" s="17"/>
      <c r="J178" s="16"/>
      <c r="K178" s="17"/>
      <c r="L178" s="317">
        <v>66.5</v>
      </c>
      <c r="M178" s="317"/>
      <c r="N178" s="16"/>
      <c r="O178" s="18"/>
    </row>
    <row r="179" spans="1:15" ht="12" hidden="1" customHeight="1" outlineLevel="2" x14ac:dyDescent="0.2">
      <c r="A179" s="3"/>
      <c r="B179" s="319" t="s">
        <v>98</v>
      </c>
      <c r="C179" s="319"/>
      <c r="D179" s="11">
        <v>58243.03</v>
      </c>
      <c r="E179" s="12"/>
      <c r="F179" s="12"/>
      <c r="G179" s="13"/>
      <c r="H179" s="12"/>
      <c r="I179" s="13"/>
      <c r="J179" s="12"/>
      <c r="K179" s="13"/>
      <c r="L179" s="316">
        <v>58243.03</v>
      </c>
      <c r="M179" s="316"/>
      <c r="N179" s="12"/>
      <c r="O179" s="14"/>
    </row>
    <row r="180" spans="1:15" ht="12" hidden="1" customHeight="1" outlineLevel="2" x14ac:dyDescent="0.2">
      <c r="A180" s="3"/>
      <c r="B180" s="22"/>
      <c r="C180" s="23"/>
      <c r="D180" s="15">
        <v>450</v>
      </c>
      <c r="E180" s="16"/>
      <c r="F180" s="16"/>
      <c r="G180" s="17"/>
      <c r="H180" s="16"/>
      <c r="I180" s="17"/>
      <c r="J180" s="16"/>
      <c r="K180" s="17"/>
      <c r="L180" s="317">
        <v>450</v>
      </c>
      <c r="M180" s="317"/>
      <c r="N180" s="16"/>
      <c r="O180" s="18"/>
    </row>
    <row r="181" spans="1:15" ht="12" hidden="1" customHeight="1" outlineLevel="2" x14ac:dyDescent="0.2">
      <c r="A181" s="3"/>
      <c r="B181" s="319" t="s">
        <v>99</v>
      </c>
      <c r="C181" s="319"/>
      <c r="D181" s="11">
        <v>2335.46</v>
      </c>
      <c r="E181" s="12"/>
      <c r="F181" s="12"/>
      <c r="G181" s="13"/>
      <c r="H181" s="12"/>
      <c r="I181" s="13"/>
      <c r="J181" s="12"/>
      <c r="K181" s="13"/>
      <c r="L181" s="316">
        <v>2335.46</v>
      </c>
      <c r="M181" s="316"/>
      <c r="N181" s="12"/>
      <c r="O181" s="14"/>
    </row>
    <row r="182" spans="1:15" ht="12" hidden="1" customHeight="1" outlineLevel="2" x14ac:dyDescent="0.2">
      <c r="A182" s="3"/>
      <c r="B182" s="22"/>
      <c r="C182" s="23"/>
      <c r="D182" s="15">
        <v>84</v>
      </c>
      <c r="E182" s="16"/>
      <c r="F182" s="16"/>
      <c r="G182" s="17"/>
      <c r="H182" s="16"/>
      <c r="I182" s="17"/>
      <c r="J182" s="16"/>
      <c r="K182" s="17"/>
      <c r="L182" s="317">
        <v>84</v>
      </c>
      <c r="M182" s="317"/>
      <c r="N182" s="16"/>
      <c r="O182" s="18"/>
    </row>
    <row r="183" spans="1:15" ht="24" hidden="1" customHeight="1" outlineLevel="2" x14ac:dyDescent="0.2">
      <c r="A183" s="3"/>
      <c r="B183" s="319" t="s">
        <v>100</v>
      </c>
      <c r="C183" s="319"/>
      <c r="D183" s="11">
        <v>2542.37</v>
      </c>
      <c r="E183" s="12"/>
      <c r="F183" s="12"/>
      <c r="G183" s="13"/>
      <c r="H183" s="12"/>
      <c r="I183" s="13"/>
      <c r="J183" s="12"/>
      <c r="K183" s="13"/>
      <c r="L183" s="316">
        <v>2542.37</v>
      </c>
      <c r="M183" s="316"/>
      <c r="N183" s="12"/>
      <c r="O183" s="14"/>
    </row>
    <row r="184" spans="1:15" ht="12" hidden="1" customHeight="1" outlineLevel="2" x14ac:dyDescent="0.2">
      <c r="A184" s="3"/>
      <c r="B184" s="22"/>
      <c r="C184" s="23"/>
      <c r="D184" s="15">
        <v>60</v>
      </c>
      <c r="E184" s="16"/>
      <c r="F184" s="16"/>
      <c r="G184" s="17"/>
      <c r="H184" s="16"/>
      <c r="I184" s="17"/>
      <c r="J184" s="16"/>
      <c r="K184" s="17"/>
      <c r="L184" s="317">
        <v>60</v>
      </c>
      <c r="M184" s="317"/>
      <c r="N184" s="16"/>
      <c r="O184" s="18"/>
    </row>
    <row r="185" spans="1:15" ht="12" hidden="1" customHeight="1" outlineLevel="2" x14ac:dyDescent="0.2">
      <c r="A185" s="3"/>
      <c r="B185" s="319" t="s">
        <v>101</v>
      </c>
      <c r="C185" s="319"/>
      <c r="D185" s="24">
        <v>288</v>
      </c>
      <c r="E185" s="12"/>
      <c r="F185" s="12"/>
      <c r="G185" s="13"/>
      <c r="H185" s="12"/>
      <c r="I185" s="13"/>
      <c r="J185" s="12"/>
      <c r="K185" s="13"/>
      <c r="L185" s="334">
        <v>288</v>
      </c>
      <c r="M185" s="334"/>
      <c r="N185" s="12"/>
      <c r="O185" s="14"/>
    </row>
    <row r="186" spans="1:15" ht="12" hidden="1" customHeight="1" outlineLevel="2" x14ac:dyDescent="0.2">
      <c r="A186" s="3"/>
      <c r="B186" s="22"/>
      <c r="C186" s="23"/>
      <c r="D186" s="15">
        <v>200</v>
      </c>
      <c r="E186" s="16"/>
      <c r="F186" s="16"/>
      <c r="G186" s="17"/>
      <c r="H186" s="16"/>
      <c r="I186" s="17"/>
      <c r="J186" s="16"/>
      <c r="K186" s="17"/>
      <c r="L186" s="317">
        <v>200</v>
      </c>
      <c r="M186" s="317"/>
      <c r="N186" s="16"/>
      <c r="O186" s="18"/>
    </row>
    <row r="187" spans="1:15" ht="24" customHeight="1" outlineLevel="2" x14ac:dyDescent="0.2">
      <c r="A187" s="3"/>
      <c r="B187" s="339" t="s">
        <v>102</v>
      </c>
      <c r="C187" s="339"/>
      <c r="D187" s="193">
        <v>3505.5</v>
      </c>
      <c r="E187" s="194"/>
      <c r="F187" s="194"/>
      <c r="G187" s="195"/>
      <c r="H187" s="194"/>
      <c r="I187" s="195"/>
      <c r="J187" s="321">
        <v>3505.5</v>
      </c>
      <c r="K187" s="321"/>
      <c r="L187" s="194"/>
      <c r="M187" s="195"/>
      <c r="N187" s="194"/>
      <c r="O187" s="196"/>
    </row>
    <row r="188" spans="1:15" ht="12" customHeight="1" outlineLevel="2" x14ac:dyDescent="0.2">
      <c r="A188" s="3"/>
      <c r="B188" s="197"/>
      <c r="C188" s="198"/>
      <c r="D188" s="199">
        <v>15</v>
      </c>
      <c r="E188" s="200"/>
      <c r="F188" s="200"/>
      <c r="G188" s="201"/>
      <c r="H188" s="200"/>
      <c r="I188" s="201"/>
      <c r="J188" s="340">
        <v>15</v>
      </c>
      <c r="K188" s="340"/>
      <c r="L188" s="200"/>
      <c r="M188" s="201"/>
      <c r="N188" s="200"/>
      <c r="O188" s="202"/>
    </row>
    <row r="189" spans="1:15" ht="24" hidden="1" customHeight="1" outlineLevel="2" x14ac:dyDescent="0.2">
      <c r="A189" s="3"/>
      <c r="B189" s="319" t="s">
        <v>103</v>
      </c>
      <c r="C189" s="319"/>
      <c r="D189" s="11">
        <v>7291.37</v>
      </c>
      <c r="E189" s="12"/>
      <c r="F189" s="12"/>
      <c r="G189" s="13"/>
      <c r="H189" s="12"/>
      <c r="I189" s="13"/>
      <c r="J189" s="12"/>
      <c r="K189" s="13"/>
      <c r="L189" s="316">
        <v>7291.37</v>
      </c>
      <c r="M189" s="316"/>
      <c r="N189" s="12"/>
      <c r="O189" s="14"/>
    </row>
    <row r="190" spans="1:15" ht="12" hidden="1" customHeight="1" outlineLevel="2" x14ac:dyDescent="0.2">
      <c r="A190" s="3"/>
      <c r="B190" s="22"/>
      <c r="C190" s="23"/>
      <c r="D190" s="15">
        <v>18</v>
      </c>
      <c r="E190" s="16"/>
      <c r="F190" s="16"/>
      <c r="G190" s="17"/>
      <c r="H190" s="16"/>
      <c r="I190" s="17"/>
      <c r="J190" s="16"/>
      <c r="K190" s="17"/>
      <c r="L190" s="317">
        <v>18</v>
      </c>
      <c r="M190" s="317"/>
      <c r="N190" s="16"/>
      <c r="O190" s="18"/>
    </row>
    <row r="191" spans="1:15" ht="12" hidden="1" customHeight="1" outlineLevel="2" x14ac:dyDescent="0.2">
      <c r="A191" s="3"/>
      <c r="B191" s="319" t="s">
        <v>104</v>
      </c>
      <c r="C191" s="319"/>
      <c r="D191" s="11">
        <v>2944.2</v>
      </c>
      <c r="E191" s="12"/>
      <c r="F191" s="12"/>
      <c r="G191" s="13"/>
      <c r="H191" s="12"/>
      <c r="I191" s="13"/>
      <c r="J191" s="12"/>
      <c r="K191" s="13"/>
      <c r="L191" s="316">
        <v>2944.2</v>
      </c>
      <c r="M191" s="316"/>
      <c r="N191" s="12"/>
      <c r="O191" s="14"/>
    </row>
    <row r="192" spans="1:15" ht="12" hidden="1" customHeight="1" outlineLevel="2" x14ac:dyDescent="0.2">
      <c r="A192" s="3"/>
      <c r="B192" s="22"/>
      <c r="C192" s="23"/>
      <c r="D192" s="15">
        <v>20</v>
      </c>
      <c r="E192" s="16"/>
      <c r="F192" s="16"/>
      <c r="G192" s="17"/>
      <c r="H192" s="16"/>
      <c r="I192" s="17"/>
      <c r="J192" s="16"/>
      <c r="K192" s="17"/>
      <c r="L192" s="317">
        <v>20</v>
      </c>
      <c r="M192" s="317"/>
      <c r="N192" s="16"/>
      <c r="O192" s="18"/>
    </row>
    <row r="193" spans="1:15" ht="12" hidden="1" customHeight="1" outlineLevel="2" x14ac:dyDescent="0.2">
      <c r="A193" s="3"/>
      <c r="B193" s="319" t="s">
        <v>105</v>
      </c>
      <c r="C193" s="319"/>
      <c r="D193" s="11">
        <v>1059.32</v>
      </c>
      <c r="E193" s="12"/>
      <c r="F193" s="12"/>
      <c r="G193" s="13"/>
      <c r="H193" s="12"/>
      <c r="I193" s="13"/>
      <c r="J193" s="12"/>
      <c r="K193" s="13"/>
      <c r="L193" s="316">
        <v>1059.32</v>
      </c>
      <c r="M193" s="316"/>
      <c r="N193" s="12"/>
      <c r="O193" s="14"/>
    </row>
    <row r="194" spans="1:15" ht="12" hidden="1" customHeight="1" outlineLevel="2" x14ac:dyDescent="0.2">
      <c r="A194" s="3"/>
      <c r="B194" s="22"/>
      <c r="C194" s="23"/>
      <c r="D194" s="15">
        <v>25</v>
      </c>
      <c r="E194" s="16"/>
      <c r="F194" s="16"/>
      <c r="G194" s="17"/>
      <c r="H194" s="16"/>
      <c r="I194" s="17"/>
      <c r="J194" s="16"/>
      <c r="K194" s="17"/>
      <c r="L194" s="317">
        <v>25</v>
      </c>
      <c r="M194" s="317"/>
      <c r="N194" s="16"/>
      <c r="O194" s="18"/>
    </row>
    <row r="195" spans="1:15" ht="24" customHeight="1" outlineLevel="2" x14ac:dyDescent="0.2">
      <c r="A195" s="3"/>
      <c r="B195" s="339" t="s">
        <v>106</v>
      </c>
      <c r="C195" s="339"/>
      <c r="D195" s="193">
        <v>157796.60999999999</v>
      </c>
      <c r="E195" s="194"/>
      <c r="F195" s="194"/>
      <c r="G195" s="195"/>
      <c r="H195" s="194"/>
      <c r="I195" s="195"/>
      <c r="J195" s="321">
        <v>157796.60999999999</v>
      </c>
      <c r="K195" s="321"/>
      <c r="L195" s="194"/>
      <c r="M195" s="195"/>
      <c r="N195" s="194"/>
      <c r="O195" s="196"/>
    </row>
    <row r="196" spans="1:15" ht="12" customHeight="1" outlineLevel="2" x14ac:dyDescent="0.2">
      <c r="A196" s="3"/>
      <c r="B196" s="197"/>
      <c r="C196" s="198"/>
      <c r="D196" s="199">
        <v>49</v>
      </c>
      <c r="E196" s="200"/>
      <c r="F196" s="200"/>
      <c r="G196" s="201"/>
      <c r="H196" s="200"/>
      <c r="I196" s="201"/>
      <c r="J196" s="340">
        <v>49</v>
      </c>
      <c r="K196" s="340"/>
      <c r="L196" s="200"/>
      <c r="M196" s="201"/>
      <c r="N196" s="200"/>
      <c r="O196" s="202"/>
    </row>
    <row r="197" spans="1:15" ht="12" hidden="1" customHeight="1" outlineLevel="2" x14ac:dyDescent="0.2">
      <c r="A197" s="3"/>
      <c r="B197" s="319" t="s">
        <v>107</v>
      </c>
      <c r="C197" s="319"/>
      <c r="D197" s="11">
        <v>30161.02</v>
      </c>
      <c r="E197" s="12"/>
      <c r="F197" s="12"/>
      <c r="G197" s="13"/>
      <c r="H197" s="12"/>
      <c r="I197" s="13"/>
      <c r="J197" s="12"/>
      <c r="K197" s="13"/>
      <c r="L197" s="316">
        <v>30161.02</v>
      </c>
      <c r="M197" s="316"/>
      <c r="N197" s="12"/>
      <c r="O197" s="14"/>
    </row>
    <row r="198" spans="1:15" ht="12" hidden="1" customHeight="1" outlineLevel="2" x14ac:dyDescent="0.2">
      <c r="A198" s="3"/>
      <c r="B198" s="22"/>
      <c r="C198" s="23"/>
      <c r="D198" s="15">
        <v>50</v>
      </c>
      <c r="E198" s="16"/>
      <c r="F198" s="16"/>
      <c r="G198" s="17"/>
      <c r="H198" s="16"/>
      <c r="I198" s="17"/>
      <c r="J198" s="16"/>
      <c r="K198" s="17"/>
      <c r="L198" s="317">
        <v>50</v>
      </c>
      <c r="M198" s="317"/>
      <c r="N198" s="16"/>
      <c r="O198" s="18"/>
    </row>
    <row r="199" spans="1:15" ht="24" hidden="1" customHeight="1" outlineLevel="2" x14ac:dyDescent="0.2">
      <c r="A199" s="3"/>
      <c r="B199" s="319" t="s">
        <v>108</v>
      </c>
      <c r="C199" s="319"/>
      <c r="D199" s="11">
        <v>72263.570000000007</v>
      </c>
      <c r="E199" s="12"/>
      <c r="F199" s="12"/>
      <c r="G199" s="13"/>
      <c r="H199" s="12"/>
      <c r="I199" s="13"/>
      <c r="J199" s="12"/>
      <c r="K199" s="13"/>
      <c r="L199" s="316">
        <v>72263.570000000007</v>
      </c>
      <c r="M199" s="316"/>
      <c r="N199" s="12"/>
      <c r="O199" s="14"/>
    </row>
    <row r="200" spans="1:15" ht="12" hidden="1" customHeight="1" outlineLevel="2" x14ac:dyDescent="0.2">
      <c r="A200" s="3"/>
      <c r="B200" s="22"/>
      <c r="C200" s="23"/>
      <c r="D200" s="15">
        <v>900</v>
      </c>
      <c r="E200" s="16"/>
      <c r="F200" s="16"/>
      <c r="G200" s="17"/>
      <c r="H200" s="16"/>
      <c r="I200" s="17"/>
      <c r="J200" s="16"/>
      <c r="K200" s="17"/>
      <c r="L200" s="317">
        <v>900</v>
      </c>
      <c r="M200" s="317"/>
      <c r="N200" s="16"/>
      <c r="O200" s="18"/>
    </row>
    <row r="201" spans="1:15" ht="12" hidden="1" customHeight="1" outlineLevel="2" x14ac:dyDescent="0.2">
      <c r="A201" s="3"/>
      <c r="B201" s="319" t="s">
        <v>109</v>
      </c>
      <c r="C201" s="319"/>
      <c r="D201" s="11">
        <v>17618</v>
      </c>
      <c r="E201" s="12"/>
      <c r="F201" s="12"/>
      <c r="G201" s="13"/>
      <c r="H201" s="12"/>
      <c r="I201" s="13"/>
      <c r="J201" s="12"/>
      <c r="K201" s="13"/>
      <c r="L201" s="316">
        <v>17618</v>
      </c>
      <c r="M201" s="316"/>
      <c r="N201" s="12"/>
      <c r="O201" s="14"/>
    </row>
    <row r="202" spans="1:15" ht="12" hidden="1" customHeight="1" outlineLevel="2" x14ac:dyDescent="0.2">
      <c r="A202" s="3"/>
      <c r="B202" s="22"/>
      <c r="C202" s="23"/>
      <c r="D202" s="15">
        <v>200</v>
      </c>
      <c r="E202" s="16"/>
      <c r="F202" s="16"/>
      <c r="G202" s="17"/>
      <c r="H202" s="16"/>
      <c r="I202" s="17"/>
      <c r="J202" s="16"/>
      <c r="K202" s="17"/>
      <c r="L202" s="317">
        <v>200</v>
      </c>
      <c r="M202" s="317"/>
      <c r="N202" s="16"/>
      <c r="O202" s="18"/>
    </row>
    <row r="203" spans="1:15" ht="24" hidden="1" customHeight="1" outlineLevel="2" x14ac:dyDescent="0.2">
      <c r="A203" s="3"/>
      <c r="B203" s="319" t="s">
        <v>110</v>
      </c>
      <c r="C203" s="319"/>
      <c r="D203" s="11">
        <v>1995.93</v>
      </c>
      <c r="E203" s="12"/>
      <c r="F203" s="12"/>
      <c r="G203" s="13"/>
      <c r="H203" s="12"/>
      <c r="I203" s="13"/>
      <c r="J203" s="12"/>
      <c r="K203" s="13"/>
      <c r="L203" s="316">
        <v>1995.93</v>
      </c>
      <c r="M203" s="316"/>
      <c r="N203" s="12"/>
      <c r="O203" s="14"/>
    </row>
    <row r="204" spans="1:15" ht="12" hidden="1" customHeight="1" outlineLevel="2" x14ac:dyDescent="0.2">
      <c r="A204" s="3"/>
      <c r="B204" s="22"/>
      <c r="C204" s="23"/>
      <c r="D204" s="15">
        <v>2</v>
      </c>
      <c r="E204" s="16"/>
      <c r="F204" s="16"/>
      <c r="G204" s="17"/>
      <c r="H204" s="16"/>
      <c r="I204" s="17"/>
      <c r="J204" s="16"/>
      <c r="K204" s="17"/>
      <c r="L204" s="317">
        <v>2</v>
      </c>
      <c r="M204" s="317"/>
      <c r="N204" s="16"/>
      <c r="O204" s="18"/>
    </row>
    <row r="205" spans="1:15" ht="24" hidden="1" customHeight="1" outlineLevel="2" x14ac:dyDescent="0.2">
      <c r="A205" s="3"/>
      <c r="B205" s="319" t="s">
        <v>111</v>
      </c>
      <c r="C205" s="319"/>
      <c r="D205" s="11">
        <v>16410.12</v>
      </c>
      <c r="E205" s="12"/>
      <c r="F205" s="12"/>
      <c r="G205" s="13"/>
      <c r="H205" s="12"/>
      <c r="I205" s="13"/>
      <c r="J205" s="12"/>
      <c r="K205" s="13"/>
      <c r="L205" s="316">
        <v>16410.12</v>
      </c>
      <c r="M205" s="316"/>
      <c r="N205" s="12"/>
      <c r="O205" s="14"/>
    </row>
    <row r="206" spans="1:15" ht="12" hidden="1" customHeight="1" outlineLevel="2" x14ac:dyDescent="0.2">
      <c r="A206" s="3"/>
      <c r="B206" s="22"/>
      <c r="C206" s="23"/>
      <c r="D206" s="15">
        <v>12</v>
      </c>
      <c r="E206" s="16"/>
      <c r="F206" s="16"/>
      <c r="G206" s="17"/>
      <c r="H206" s="16"/>
      <c r="I206" s="17"/>
      <c r="J206" s="16"/>
      <c r="K206" s="17"/>
      <c r="L206" s="317">
        <v>12</v>
      </c>
      <c r="M206" s="317"/>
      <c r="N206" s="16"/>
      <c r="O206" s="18"/>
    </row>
    <row r="207" spans="1:15" ht="48" hidden="1" customHeight="1" outlineLevel="2" x14ac:dyDescent="0.2">
      <c r="A207" s="3"/>
      <c r="B207" s="319" t="s">
        <v>112</v>
      </c>
      <c r="C207" s="319"/>
      <c r="D207" s="11">
        <v>7459.28</v>
      </c>
      <c r="E207" s="12"/>
      <c r="F207" s="12"/>
      <c r="G207" s="13"/>
      <c r="H207" s="12"/>
      <c r="I207" s="13"/>
      <c r="J207" s="12"/>
      <c r="K207" s="13"/>
      <c r="L207" s="316">
        <v>7459.28</v>
      </c>
      <c r="M207" s="316"/>
      <c r="N207" s="12"/>
      <c r="O207" s="14"/>
    </row>
    <row r="208" spans="1:15" ht="12" hidden="1" customHeight="1" outlineLevel="2" x14ac:dyDescent="0.2">
      <c r="A208" s="3"/>
      <c r="B208" s="22"/>
      <c r="C208" s="23"/>
      <c r="D208" s="15">
        <v>1</v>
      </c>
      <c r="E208" s="16"/>
      <c r="F208" s="16"/>
      <c r="G208" s="17"/>
      <c r="H208" s="16"/>
      <c r="I208" s="17"/>
      <c r="J208" s="16"/>
      <c r="K208" s="17"/>
      <c r="L208" s="317">
        <v>1</v>
      </c>
      <c r="M208" s="317"/>
      <c r="N208" s="16"/>
      <c r="O208" s="18"/>
    </row>
    <row r="209" spans="1:15" ht="24" hidden="1" customHeight="1" outlineLevel="2" x14ac:dyDescent="0.2">
      <c r="A209" s="3"/>
      <c r="B209" s="319" t="s">
        <v>113</v>
      </c>
      <c r="C209" s="319"/>
      <c r="D209" s="11">
        <v>92000</v>
      </c>
      <c r="E209" s="12"/>
      <c r="F209" s="12"/>
      <c r="G209" s="13"/>
      <c r="H209" s="12"/>
      <c r="I209" s="13"/>
      <c r="J209" s="12"/>
      <c r="K209" s="13"/>
      <c r="L209" s="316">
        <v>92000</v>
      </c>
      <c r="M209" s="316"/>
      <c r="N209" s="12"/>
      <c r="O209" s="14"/>
    </row>
    <row r="210" spans="1:15" ht="12" hidden="1" customHeight="1" outlineLevel="2" x14ac:dyDescent="0.2">
      <c r="A210" s="3"/>
      <c r="B210" s="22"/>
      <c r="C210" s="23"/>
      <c r="D210" s="15">
        <v>4</v>
      </c>
      <c r="E210" s="16"/>
      <c r="F210" s="16"/>
      <c r="G210" s="17"/>
      <c r="H210" s="16"/>
      <c r="I210" s="17"/>
      <c r="J210" s="16"/>
      <c r="K210" s="17"/>
      <c r="L210" s="317">
        <v>4</v>
      </c>
      <c r="M210" s="317"/>
      <c r="N210" s="16"/>
      <c r="O210" s="18"/>
    </row>
    <row r="211" spans="1:15" ht="24" hidden="1" customHeight="1" outlineLevel="2" x14ac:dyDescent="0.2">
      <c r="A211" s="3"/>
      <c r="B211" s="319" t="s">
        <v>114</v>
      </c>
      <c r="C211" s="319"/>
      <c r="D211" s="11">
        <v>58271.95</v>
      </c>
      <c r="E211" s="12"/>
      <c r="F211" s="12"/>
      <c r="G211" s="13"/>
      <c r="H211" s="12"/>
      <c r="I211" s="13"/>
      <c r="J211" s="12"/>
      <c r="K211" s="13"/>
      <c r="L211" s="316">
        <v>58271.95</v>
      </c>
      <c r="M211" s="316"/>
      <c r="N211" s="12"/>
      <c r="O211" s="14"/>
    </row>
    <row r="212" spans="1:15" ht="12" hidden="1" customHeight="1" outlineLevel="2" x14ac:dyDescent="0.2">
      <c r="A212" s="3"/>
      <c r="B212" s="22"/>
      <c r="C212" s="23"/>
      <c r="D212" s="15">
        <v>1</v>
      </c>
      <c r="E212" s="16"/>
      <c r="F212" s="16"/>
      <c r="G212" s="17"/>
      <c r="H212" s="16"/>
      <c r="I212" s="17"/>
      <c r="J212" s="16"/>
      <c r="K212" s="17"/>
      <c r="L212" s="317">
        <v>1</v>
      </c>
      <c r="M212" s="317"/>
      <c r="N212" s="16"/>
      <c r="O212" s="18"/>
    </row>
    <row r="213" spans="1:15" ht="24" hidden="1" customHeight="1" outlineLevel="2" x14ac:dyDescent="0.2">
      <c r="A213" s="3"/>
      <c r="B213" s="319" t="s">
        <v>115</v>
      </c>
      <c r="C213" s="319"/>
      <c r="D213" s="11">
        <v>11703.24</v>
      </c>
      <c r="E213" s="12"/>
      <c r="F213" s="12"/>
      <c r="G213" s="13"/>
      <c r="H213" s="12"/>
      <c r="I213" s="13"/>
      <c r="J213" s="12"/>
      <c r="K213" s="13"/>
      <c r="L213" s="316">
        <v>11703.24</v>
      </c>
      <c r="M213" s="316"/>
      <c r="N213" s="12"/>
      <c r="O213" s="14"/>
    </row>
    <row r="214" spans="1:15" ht="12" hidden="1" customHeight="1" outlineLevel="2" x14ac:dyDescent="0.2">
      <c r="A214" s="3"/>
      <c r="B214" s="22"/>
      <c r="C214" s="23"/>
      <c r="D214" s="15">
        <v>1</v>
      </c>
      <c r="E214" s="16"/>
      <c r="F214" s="16"/>
      <c r="G214" s="17"/>
      <c r="H214" s="16"/>
      <c r="I214" s="17"/>
      <c r="J214" s="16"/>
      <c r="K214" s="17"/>
      <c r="L214" s="317">
        <v>1</v>
      </c>
      <c r="M214" s="317"/>
      <c r="N214" s="16"/>
      <c r="O214" s="18"/>
    </row>
    <row r="215" spans="1:15" ht="24" hidden="1" customHeight="1" outlineLevel="2" x14ac:dyDescent="0.2">
      <c r="A215" s="3"/>
      <c r="B215" s="319" t="s">
        <v>116</v>
      </c>
      <c r="C215" s="319"/>
      <c r="D215" s="11">
        <v>45861.88</v>
      </c>
      <c r="E215" s="12"/>
      <c r="F215" s="12"/>
      <c r="G215" s="13"/>
      <c r="H215" s="12"/>
      <c r="I215" s="13"/>
      <c r="J215" s="12"/>
      <c r="K215" s="13"/>
      <c r="L215" s="316">
        <v>45861.88</v>
      </c>
      <c r="M215" s="316"/>
      <c r="N215" s="12"/>
      <c r="O215" s="14"/>
    </row>
    <row r="216" spans="1:15" ht="12" hidden="1" customHeight="1" outlineLevel="2" x14ac:dyDescent="0.2">
      <c r="A216" s="3"/>
      <c r="B216" s="22"/>
      <c r="C216" s="23"/>
      <c r="D216" s="15">
        <v>2</v>
      </c>
      <c r="E216" s="16"/>
      <c r="F216" s="16"/>
      <c r="G216" s="17"/>
      <c r="H216" s="16"/>
      <c r="I216" s="17"/>
      <c r="J216" s="16"/>
      <c r="K216" s="17"/>
      <c r="L216" s="317">
        <v>2</v>
      </c>
      <c r="M216" s="317"/>
      <c r="N216" s="16"/>
      <c r="O216" s="18"/>
    </row>
    <row r="217" spans="1:15" ht="36" hidden="1" customHeight="1" outlineLevel="2" x14ac:dyDescent="0.2">
      <c r="A217" s="3"/>
      <c r="B217" s="319" t="s">
        <v>117</v>
      </c>
      <c r="C217" s="319"/>
      <c r="D217" s="11">
        <v>18009</v>
      </c>
      <c r="E217" s="12"/>
      <c r="F217" s="12"/>
      <c r="G217" s="13"/>
      <c r="H217" s="12"/>
      <c r="I217" s="13"/>
      <c r="J217" s="12"/>
      <c r="K217" s="13"/>
      <c r="L217" s="316">
        <v>18009</v>
      </c>
      <c r="M217" s="316"/>
      <c r="N217" s="12"/>
      <c r="O217" s="14"/>
    </row>
    <row r="218" spans="1:15" ht="12" hidden="1" customHeight="1" outlineLevel="2" x14ac:dyDescent="0.2">
      <c r="A218" s="3"/>
      <c r="B218" s="22"/>
      <c r="C218" s="23"/>
      <c r="D218" s="15">
        <v>1</v>
      </c>
      <c r="E218" s="16"/>
      <c r="F218" s="16"/>
      <c r="G218" s="17"/>
      <c r="H218" s="16"/>
      <c r="I218" s="17"/>
      <c r="J218" s="16"/>
      <c r="K218" s="17"/>
      <c r="L218" s="317">
        <v>1</v>
      </c>
      <c r="M218" s="317"/>
      <c r="N218" s="16"/>
      <c r="O218" s="18"/>
    </row>
    <row r="219" spans="1:15" ht="12" hidden="1" customHeight="1" outlineLevel="2" x14ac:dyDescent="0.2">
      <c r="A219" s="3"/>
      <c r="B219" s="319" t="s">
        <v>118</v>
      </c>
      <c r="C219" s="319"/>
      <c r="D219" s="11">
        <v>7326</v>
      </c>
      <c r="E219" s="12"/>
      <c r="F219" s="12"/>
      <c r="G219" s="13"/>
      <c r="H219" s="12"/>
      <c r="I219" s="13"/>
      <c r="J219" s="12"/>
      <c r="K219" s="13"/>
      <c r="L219" s="316">
        <v>7326</v>
      </c>
      <c r="M219" s="316"/>
      <c r="N219" s="12"/>
      <c r="O219" s="14"/>
    </row>
    <row r="220" spans="1:15" ht="12" hidden="1" customHeight="1" outlineLevel="2" x14ac:dyDescent="0.2">
      <c r="A220" s="3"/>
      <c r="B220" s="22"/>
      <c r="C220" s="23"/>
      <c r="D220" s="15">
        <v>2</v>
      </c>
      <c r="E220" s="16"/>
      <c r="F220" s="16"/>
      <c r="G220" s="17"/>
      <c r="H220" s="16"/>
      <c r="I220" s="17"/>
      <c r="J220" s="16"/>
      <c r="K220" s="17"/>
      <c r="L220" s="317">
        <v>2</v>
      </c>
      <c r="M220" s="317"/>
      <c r="N220" s="16"/>
      <c r="O220" s="18"/>
    </row>
    <row r="221" spans="1:15" ht="12" hidden="1" customHeight="1" outlineLevel="2" x14ac:dyDescent="0.2">
      <c r="A221" s="3"/>
      <c r="B221" s="319" t="s">
        <v>119</v>
      </c>
      <c r="C221" s="319"/>
      <c r="D221" s="11">
        <v>15876</v>
      </c>
      <c r="E221" s="12"/>
      <c r="F221" s="12"/>
      <c r="G221" s="13"/>
      <c r="H221" s="12"/>
      <c r="I221" s="13"/>
      <c r="J221" s="12"/>
      <c r="K221" s="13"/>
      <c r="L221" s="316">
        <v>15876</v>
      </c>
      <c r="M221" s="316"/>
      <c r="N221" s="12"/>
      <c r="O221" s="14"/>
    </row>
    <row r="222" spans="1:15" ht="12" hidden="1" customHeight="1" outlineLevel="2" x14ac:dyDescent="0.2">
      <c r="A222" s="3"/>
      <c r="B222" s="22"/>
      <c r="C222" s="23"/>
      <c r="D222" s="15">
        <v>7</v>
      </c>
      <c r="E222" s="16"/>
      <c r="F222" s="16"/>
      <c r="G222" s="17"/>
      <c r="H222" s="16"/>
      <c r="I222" s="17"/>
      <c r="J222" s="16"/>
      <c r="K222" s="17"/>
      <c r="L222" s="317">
        <v>7</v>
      </c>
      <c r="M222" s="317"/>
      <c r="N222" s="16"/>
      <c r="O222" s="18"/>
    </row>
    <row r="223" spans="1:15" ht="24" hidden="1" customHeight="1" outlineLevel="2" x14ac:dyDescent="0.2">
      <c r="A223" s="3"/>
      <c r="B223" s="319" t="s">
        <v>120</v>
      </c>
      <c r="C223" s="319"/>
      <c r="D223" s="11">
        <v>2900</v>
      </c>
      <c r="E223" s="12"/>
      <c r="F223" s="12"/>
      <c r="G223" s="13"/>
      <c r="H223" s="12"/>
      <c r="I223" s="13"/>
      <c r="J223" s="12"/>
      <c r="K223" s="13"/>
      <c r="L223" s="316">
        <v>2900</v>
      </c>
      <c r="M223" s="316"/>
      <c r="N223" s="12"/>
      <c r="O223" s="14"/>
    </row>
    <row r="224" spans="1:15" ht="12" hidden="1" customHeight="1" outlineLevel="2" x14ac:dyDescent="0.2">
      <c r="A224" s="3"/>
      <c r="B224" s="22"/>
      <c r="C224" s="23"/>
      <c r="D224" s="15">
        <v>1</v>
      </c>
      <c r="E224" s="16"/>
      <c r="F224" s="16"/>
      <c r="G224" s="17"/>
      <c r="H224" s="16"/>
      <c r="I224" s="17"/>
      <c r="J224" s="16"/>
      <c r="K224" s="17"/>
      <c r="L224" s="317">
        <v>1</v>
      </c>
      <c r="M224" s="317"/>
      <c r="N224" s="16"/>
      <c r="O224" s="18"/>
    </row>
    <row r="225" spans="1:15" ht="24" hidden="1" customHeight="1" outlineLevel="2" x14ac:dyDescent="0.2">
      <c r="A225" s="3"/>
      <c r="B225" s="319" t="s">
        <v>121</v>
      </c>
      <c r="C225" s="319"/>
      <c r="D225" s="11">
        <v>4692.0200000000004</v>
      </c>
      <c r="E225" s="12"/>
      <c r="F225" s="12"/>
      <c r="G225" s="13"/>
      <c r="H225" s="12"/>
      <c r="I225" s="13"/>
      <c r="J225" s="12"/>
      <c r="K225" s="13"/>
      <c r="L225" s="316">
        <v>4692.0200000000004</v>
      </c>
      <c r="M225" s="316"/>
      <c r="N225" s="12"/>
      <c r="O225" s="14"/>
    </row>
    <row r="226" spans="1:15" ht="12" hidden="1" customHeight="1" outlineLevel="2" x14ac:dyDescent="0.2">
      <c r="A226" s="3"/>
      <c r="B226" s="22"/>
      <c r="C226" s="23"/>
      <c r="D226" s="15">
        <v>2</v>
      </c>
      <c r="E226" s="16"/>
      <c r="F226" s="16"/>
      <c r="G226" s="17"/>
      <c r="H226" s="16"/>
      <c r="I226" s="17"/>
      <c r="J226" s="16"/>
      <c r="K226" s="17"/>
      <c r="L226" s="317">
        <v>2</v>
      </c>
      <c r="M226" s="317"/>
      <c r="N226" s="16"/>
      <c r="O226" s="18"/>
    </row>
    <row r="227" spans="1:15" ht="36" hidden="1" customHeight="1" outlineLevel="2" x14ac:dyDescent="0.2">
      <c r="A227" s="3"/>
      <c r="B227" s="319" t="s">
        <v>122</v>
      </c>
      <c r="C227" s="319"/>
      <c r="D227" s="11">
        <v>2560.6</v>
      </c>
      <c r="E227" s="12"/>
      <c r="F227" s="12"/>
      <c r="G227" s="13"/>
      <c r="H227" s="12"/>
      <c r="I227" s="13"/>
      <c r="J227" s="12"/>
      <c r="K227" s="13"/>
      <c r="L227" s="316">
        <v>2560.6</v>
      </c>
      <c r="M227" s="316"/>
      <c r="N227" s="12"/>
      <c r="O227" s="14"/>
    </row>
    <row r="228" spans="1:15" ht="12" hidden="1" customHeight="1" outlineLevel="2" x14ac:dyDescent="0.2">
      <c r="A228" s="3"/>
      <c r="B228" s="22"/>
      <c r="C228" s="23"/>
      <c r="D228" s="15">
        <v>1</v>
      </c>
      <c r="E228" s="16"/>
      <c r="F228" s="16"/>
      <c r="G228" s="17"/>
      <c r="H228" s="16"/>
      <c r="I228" s="17"/>
      <c r="J228" s="16"/>
      <c r="K228" s="17"/>
      <c r="L228" s="317">
        <v>1</v>
      </c>
      <c r="M228" s="317"/>
      <c r="N228" s="16"/>
      <c r="O228" s="18"/>
    </row>
    <row r="229" spans="1:15" ht="36" hidden="1" customHeight="1" outlineLevel="2" x14ac:dyDescent="0.2">
      <c r="A229" s="3"/>
      <c r="B229" s="319" t="s">
        <v>123</v>
      </c>
      <c r="C229" s="319"/>
      <c r="D229" s="11">
        <v>2023</v>
      </c>
      <c r="E229" s="12"/>
      <c r="F229" s="12"/>
      <c r="G229" s="13"/>
      <c r="H229" s="12"/>
      <c r="I229" s="13"/>
      <c r="J229" s="12"/>
      <c r="K229" s="13"/>
      <c r="L229" s="316">
        <v>2023</v>
      </c>
      <c r="M229" s="316"/>
      <c r="N229" s="12"/>
      <c r="O229" s="14"/>
    </row>
    <row r="230" spans="1:15" ht="12" hidden="1" customHeight="1" outlineLevel="2" x14ac:dyDescent="0.2">
      <c r="A230" s="3"/>
      <c r="B230" s="22"/>
      <c r="C230" s="23"/>
      <c r="D230" s="15">
        <v>1</v>
      </c>
      <c r="E230" s="16"/>
      <c r="F230" s="16"/>
      <c r="G230" s="17"/>
      <c r="H230" s="16"/>
      <c r="I230" s="17"/>
      <c r="J230" s="16"/>
      <c r="K230" s="17"/>
      <c r="L230" s="317">
        <v>1</v>
      </c>
      <c r="M230" s="317"/>
      <c r="N230" s="16"/>
      <c r="O230" s="18"/>
    </row>
    <row r="231" spans="1:15" ht="36" hidden="1" customHeight="1" outlineLevel="2" x14ac:dyDescent="0.2">
      <c r="A231" s="3"/>
      <c r="B231" s="319" t="s">
        <v>124</v>
      </c>
      <c r="C231" s="319"/>
      <c r="D231" s="11">
        <v>11904</v>
      </c>
      <c r="E231" s="12"/>
      <c r="F231" s="12"/>
      <c r="G231" s="13"/>
      <c r="H231" s="12"/>
      <c r="I231" s="13"/>
      <c r="J231" s="12"/>
      <c r="K231" s="13"/>
      <c r="L231" s="316">
        <v>11904</v>
      </c>
      <c r="M231" s="316"/>
      <c r="N231" s="12"/>
      <c r="O231" s="14"/>
    </row>
    <row r="232" spans="1:15" ht="12" hidden="1" customHeight="1" outlineLevel="2" x14ac:dyDescent="0.2">
      <c r="A232" s="3"/>
      <c r="B232" s="22"/>
      <c r="C232" s="23"/>
      <c r="D232" s="15">
        <v>6</v>
      </c>
      <c r="E232" s="16"/>
      <c r="F232" s="16"/>
      <c r="G232" s="17"/>
      <c r="H232" s="16"/>
      <c r="I232" s="17"/>
      <c r="J232" s="16"/>
      <c r="K232" s="17"/>
      <c r="L232" s="317">
        <v>6</v>
      </c>
      <c r="M232" s="317"/>
      <c r="N232" s="16"/>
      <c r="O232" s="18"/>
    </row>
    <row r="233" spans="1:15" ht="36" hidden="1" customHeight="1" outlineLevel="2" x14ac:dyDescent="0.2">
      <c r="A233" s="3"/>
      <c r="B233" s="319" t="s">
        <v>125</v>
      </c>
      <c r="C233" s="319"/>
      <c r="D233" s="11">
        <v>15538</v>
      </c>
      <c r="E233" s="12"/>
      <c r="F233" s="12"/>
      <c r="G233" s="13"/>
      <c r="H233" s="12"/>
      <c r="I233" s="13"/>
      <c r="J233" s="12"/>
      <c r="K233" s="13"/>
      <c r="L233" s="316">
        <v>15538</v>
      </c>
      <c r="M233" s="316"/>
      <c r="N233" s="12"/>
      <c r="O233" s="14"/>
    </row>
    <row r="234" spans="1:15" ht="12" hidden="1" customHeight="1" outlineLevel="2" x14ac:dyDescent="0.2">
      <c r="A234" s="3"/>
      <c r="B234" s="22"/>
      <c r="C234" s="23"/>
      <c r="D234" s="15">
        <v>7</v>
      </c>
      <c r="E234" s="16"/>
      <c r="F234" s="16"/>
      <c r="G234" s="17"/>
      <c r="H234" s="16"/>
      <c r="I234" s="17"/>
      <c r="J234" s="16"/>
      <c r="K234" s="17"/>
      <c r="L234" s="317">
        <v>7</v>
      </c>
      <c r="M234" s="317"/>
      <c r="N234" s="16"/>
      <c r="O234" s="18"/>
    </row>
    <row r="235" spans="1:15" ht="36" hidden="1" customHeight="1" outlineLevel="2" x14ac:dyDescent="0.2">
      <c r="A235" s="3"/>
      <c r="B235" s="319" t="s">
        <v>126</v>
      </c>
      <c r="C235" s="319"/>
      <c r="D235" s="11">
        <v>14016</v>
      </c>
      <c r="E235" s="12"/>
      <c r="F235" s="12"/>
      <c r="G235" s="13"/>
      <c r="H235" s="12"/>
      <c r="I235" s="13"/>
      <c r="J235" s="12"/>
      <c r="K235" s="13"/>
      <c r="L235" s="316">
        <v>14016</v>
      </c>
      <c r="M235" s="316"/>
      <c r="N235" s="12"/>
      <c r="O235" s="14"/>
    </row>
    <row r="236" spans="1:15" ht="12" hidden="1" customHeight="1" outlineLevel="2" x14ac:dyDescent="0.2">
      <c r="A236" s="3"/>
      <c r="B236" s="22"/>
      <c r="C236" s="23"/>
      <c r="D236" s="15">
        <v>6</v>
      </c>
      <c r="E236" s="16"/>
      <c r="F236" s="16"/>
      <c r="G236" s="17"/>
      <c r="H236" s="16"/>
      <c r="I236" s="17"/>
      <c r="J236" s="16"/>
      <c r="K236" s="17"/>
      <c r="L236" s="317">
        <v>6</v>
      </c>
      <c r="M236" s="317"/>
      <c r="N236" s="16"/>
      <c r="O236" s="18"/>
    </row>
    <row r="237" spans="1:15" ht="24" hidden="1" customHeight="1" outlineLevel="2" x14ac:dyDescent="0.2">
      <c r="A237" s="3"/>
      <c r="B237" s="319" t="s">
        <v>127</v>
      </c>
      <c r="C237" s="319"/>
      <c r="D237" s="11">
        <v>3416.95</v>
      </c>
      <c r="E237" s="12"/>
      <c r="F237" s="12"/>
      <c r="G237" s="13"/>
      <c r="H237" s="12"/>
      <c r="I237" s="13"/>
      <c r="J237" s="12"/>
      <c r="K237" s="13"/>
      <c r="L237" s="316">
        <v>3416.95</v>
      </c>
      <c r="M237" s="316"/>
      <c r="N237" s="12"/>
      <c r="O237" s="14"/>
    </row>
    <row r="238" spans="1:15" ht="12" hidden="1" customHeight="1" outlineLevel="2" x14ac:dyDescent="0.2">
      <c r="A238" s="3"/>
      <c r="B238" s="22"/>
      <c r="C238" s="23"/>
      <c r="D238" s="15">
        <v>2</v>
      </c>
      <c r="E238" s="16"/>
      <c r="F238" s="16"/>
      <c r="G238" s="17"/>
      <c r="H238" s="16"/>
      <c r="I238" s="17"/>
      <c r="J238" s="16"/>
      <c r="K238" s="17"/>
      <c r="L238" s="317">
        <v>2</v>
      </c>
      <c r="M238" s="317"/>
      <c r="N238" s="16"/>
      <c r="O238" s="18"/>
    </row>
    <row r="239" spans="1:15" ht="24" hidden="1" customHeight="1" outlineLevel="2" x14ac:dyDescent="0.2">
      <c r="A239" s="3"/>
      <c r="B239" s="319" t="s">
        <v>128</v>
      </c>
      <c r="C239" s="319"/>
      <c r="D239" s="11">
        <v>7677.97</v>
      </c>
      <c r="E239" s="12"/>
      <c r="F239" s="12"/>
      <c r="G239" s="13"/>
      <c r="H239" s="12"/>
      <c r="I239" s="13"/>
      <c r="J239" s="12"/>
      <c r="K239" s="13"/>
      <c r="L239" s="316">
        <v>7677.97</v>
      </c>
      <c r="M239" s="316"/>
      <c r="N239" s="12"/>
      <c r="O239" s="14"/>
    </row>
    <row r="240" spans="1:15" ht="12" hidden="1" customHeight="1" outlineLevel="2" x14ac:dyDescent="0.2">
      <c r="A240" s="3"/>
      <c r="B240" s="22"/>
      <c r="C240" s="23"/>
      <c r="D240" s="15">
        <v>2</v>
      </c>
      <c r="E240" s="16"/>
      <c r="F240" s="16"/>
      <c r="G240" s="17"/>
      <c r="H240" s="16"/>
      <c r="I240" s="17"/>
      <c r="J240" s="16"/>
      <c r="K240" s="17"/>
      <c r="L240" s="317">
        <v>2</v>
      </c>
      <c r="M240" s="317"/>
      <c r="N240" s="16"/>
      <c r="O240" s="18"/>
    </row>
    <row r="241" spans="1:15" ht="24" hidden="1" customHeight="1" outlineLevel="2" x14ac:dyDescent="0.2">
      <c r="A241" s="3"/>
      <c r="B241" s="319" t="s">
        <v>129</v>
      </c>
      <c r="C241" s="319"/>
      <c r="D241" s="11">
        <v>21288.14</v>
      </c>
      <c r="E241" s="12"/>
      <c r="F241" s="12"/>
      <c r="G241" s="13"/>
      <c r="H241" s="12"/>
      <c r="I241" s="13"/>
      <c r="J241" s="12"/>
      <c r="K241" s="13"/>
      <c r="L241" s="316">
        <v>21288.14</v>
      </c>
      <c r="M241" s="316"/>
      <c r="N241" s="12"/>
      <c r="O241" s="14"/>
    </row>
    <row r="242" spans="1:15" ht="12" hidden="1" customHeight="1" outlineLevel="2" x14ac:dyDescent="0.2">
      <c r="A242" s="3"/>
      <c r="B242" s="22"/>
      <c r="C242" s="23"/>
      <c r="D242" s="15">
        <v>1</v>
      </c>
      <c r="E242" s="16"/>
      <c r="F242" s="16"/>
      <c r="G242" s="17"/>
      <c r="H242" s="16"/>
      <c r="I242" s="17"/>
      <c r="J242" s="16"/>
      <c r="K242" s="17"/>
      <c r="L242" s="317">
        <v>1</v>
      </c>
      <c r="M242" s="317"/>
      <c r="N242" s="16"/>
      <c r="O242" s="18"/>
    </row>
    <row r="243" spans="1:15" ht="36" customHeight="1" outlineLevel="2" x14ac:dyDescent="0.2">
      <c r="A243" s="3"/>
      <c r="B243" s="319" t="s">
        <v>130</v>
      </c>
      <c r="C243" s="319"/>
      <c r="D243" s="11">
        <v>67898.33</v>
      </c>
      <c r="E243" s="12"/>
      <c r="F243" s="12"/>
      <c r="G243" s="13"/>
      <c r="H243" s="12"/>
      <c r="I243" s="13"/>
      <c r="J243" s="316">
        <v>67898.33</v>
      </c>
      <c r="K243" s="316"/>
      <c r="L243" s="12"/>
      <c r="M243" s="13"/>
      <c r="N243" s="12"/>
      <c r="O243" s="14"/>
    </row>
    <row r="244" spans="1:15" ht="12" customHeight="1" outlineLevel="2" x14ac:dyDescent="0.2">
      <c r="A244" s="3"/>
      <c r="B244" s="22"/>
      <c r="C244" s="23"/>
      <c r="D244" s="15">
        <v>1</v>
      </c>
      <c r="E244" s="16"/>
      <c r="F244" s="16"/>
      <c r="G244" s="17"/>
      <c r="H244" s="16"/>
      <c r="I244" s="17"/>
      <c r="J244" s="317">
        <v>1</v>
      </c>
      <c r="K244" s="317"/>
      <c r="L244" s="16"/>
      <c r="M244" s="17"/>
      <c r="N244" s="16"/>
      <c r="O244" s="18"/>
    </row>
    <row r="245" spans="1:15" ht="24" hidden="1" customHeight="1" outlineLevel="2" x14ac:dyDescent="0.2">
      <c r="A245" s="3"/>
      <c r="B245" s="319" t="s">
        <v>131</v>
      </c>
      <c r="C245" s="319"/>
      <c r="D245" s="11">
        <v>277111.2</v>
      </c>
      <c r="E245" s="12"/>
      <c r="F245" s="12"/>
      <c r="G245" s="13"/>
      <c r="H245" s="12"/>
      <c r="I245" s="13"/>
      <c r="J245" s="12"/>
      <c r="K245" s="13"/>
      <c r="L245" s="316">
        <v>277111.2</v>
      </c>
      <c r="M245" s="316"/>
      <c r="N245" s="12"/>
      <c r="O245" s="14"/>
    </row>
    <row r="246" spans="1:15" ht="12" hidden="1" customHeight="1" outlineLevel="2" x14ac:dyDescent="0.2">
      <c r="A246" s="3"/>
      <c r="B246" s="22"/>
      <c r="C246" s="23"/>
      <c r="D246" s="15">
        <v>1</v>
      </c>
      <c r="E246" s="16"/>
      <c r="F246" s="16"/>
      <c r="G246" s="17"/>
      <c r="H246" s="16"/>
      <c r="I246" s="17"/>
      <c r="J246" s="16"/>
      <c r="K246" s="17"/>
      <c r="L246" s="317">
        <v>1</v>
      </c>
      <c r="M246" s="317"/>
      <c r="N246" s="16"/>
      <c r="O246" s="18"/>
    </row>
    <row r="247" spans="1:15" ht="24" hidden="1" customHeight="1" outlineLevel="2" x14ac:dyDescent="0.2">
      <c r="A247" s="3"/>
      <c r="B247" s="319" t="s">
        <v>132</v>
      </c>
      <c r="C247" s="319"/>
      <c r="D247" s="11">
        <v>57827</v>
      </c>
      <c r="E247" s="12"/>
      <c r="F247" s="12"/>
      <c r="G247" s="13"/>
      <c r="H247" s="12"/>
      <c r="I247" s="13"/>
      <c r="J247" s="12"/>
      <c r="K247" s="13"/>
      <c r="L247" s="316">
        <v>57827</v>
      </c>
      <c r="M247" s="316"/>
      <c r="N247" s="12"/>
      <c r="O247" s="14"/>
    </row>
    <row r="248" spans="1:15" ht="12" hidden="1" customHeight="1" outlineLevel="2" x14ac:dyDescent="0.2">
      <c r="A248" s="3"/>
      <c r="B248" s="22"/>
      <c r="C248" s="23"/>
      <c r="D248" s="15">
        <v>2</v>
      </c>
      <c r="E248" s="16"/>
      <c r="F248" s="16"/>
      <c r="G248" s="17"/>
      <c r="H248" s="16"/>
      <c r="I248" s="17"/>
      <c r="J248" s="16"/>
      <c r="K248" s="17"/>
      <c r="L248" s="317">
        <v>2</v>
      </c>
      <c r="M248" s="317"/>
      <c r="N248" s="16"/>
      <c r="O248" s="18"/>
    </row>
    <row r="249" spans="1:15" ht="24" hidden="1" customHeight="1" outlineLevel="2" x14ac:dyDescent="0.2">
      <c r="A249" s="3"/>
      <c r="B249" s="319" t="s">
        <v>133</v>
      </c>
      <c r="C249" s="319"/>
      <c r="D249" s="11">
        <v>25530</v>
      </c>
      <c r="E249" s="12"/>
      <c r="F249" s="12"/>
      <c r="G249" s="13"/>
      <c r="H249" s="12"/>
      <c r="I249" s="13"/>
      <c r="J249" s="12"/>
      <c r="K249" s="13"/>
      <c r="L249" s="316">
        <v>25530</v>
      </c>
      <c r="M249" s="316"/>
      <c r="N249" s="12"/>
      <c r="O249" s="14"/>
    </row>
    <row r="250" spans="1:15" ht="12" hidden="1" customHeight="1" outlineLevel="2" x14ac:dyDescent="0.2">
      <c r="A250" s="3"/>
      <c r="B250" s="22"/>
      <c r="C250" s="23"/>
      <c r="D250" s="15">
        <v>1</v>
      </c>
      <c r="E250" s="16"/>
      <c r="F250" s="16"/>
      <c r="G250" s="17"/>
      <c r="H250" s="16"/>
      <c r="I250" s="17"/>
      <c r="J250" s="16"/>
      <c r="K250" s="17"/>
      <c r="L250" s="317">
        <v>1</v>
      </c>
      <c r="M250" s="317"/>
      <c r="N250" s="16"/>
      <c r="O250" s="18"/>
    </row>
    <row r="251" spans="1:15" ht="36" hidden="1" customHeight="1" outlineLevel="2" x14ac:dyDescent="0.2">
      <c r="A251" s="3"/>
      <c r="B251" s="319" t="s">
        <v>134</v>
      </c>
      <c r="C251" s="319"/>
      <c r="D251" s="11">
        <v>16543.099999999999</v>
      </c>
      <c r="E251" s="12"/>
      <c r="F251" s="12"/>
      <c r="G251" s="13"/>
      <c r="H251" s="12"/>
      <c r="I251" s="13"/>
      <c r="J251" s="12"/>
      <c r="K251" s="13"/>
      <c r="L251" s="316">
        <v>16543.099999999999</v>
      </c>
      <c r="M251" s="316"/>
      <c r="N251" s="12"/>
      <c r="O251" s="14"/>
    </row>
    <row r="252" spans="1:15" ht="12" hidden="1" customHeight="1" outlineLevel="2" x14ac:dyDescent="0.2">
      <c r="A252" s="3"/>
      <c r="B252" s="22"/>
      <c r="C252" s="23"/>
      <c r="D252" s="15">
        <v>1</v>
      </c>
      <c r="E252" s="16"/>
      <c r="F252" s="16"/>
      <c r="G252" s="17"/>
      <c r="H252" s="16"/>
      <c r="I252" s="17"/>
      <c r="J252" s="16"/>
      <c r="K252" s="17"/>
      <c r="L252" s="317">
        <v>1</v>
      </c>
      <c r="M252" s="317"/>
      <c r="N252" s="16"/>
      <c r="O252" s="18"/>
    </row>
    <row r="253" spans="1:15" ht="71.099999999999994" hidden="1" customHeight="1" outlineLevel="2" x14ac:dyDescent="0.2">
      <c r="A253" s="3"/>
      <c r="B253" s="319" t="s">
        <v>135</v>
      </c>
      <c r="C253" s="319"/>
      <c r="D253" s="11">
        <v>102241.93</v>
      </c>
      <c r="E253" s="12"/>
      <c r="F253" s="12"/>
      <c r="G253" s="13"/>
      <c r="H253" s="12"/>
      <c r="I253" s="13"/>
      <c r="J253" s="12"/>
      <c r="K253" s="13"/>
      <c r="L253" s="316">
        <v>102241.93</v>
      </c>
      <c r="M253" s="316"/>
      <c r="N253" s="12"/>
      <c r="O253" s="14"/>
    </row>
    <row r="254" spans="1:15" ht="12" hidden="1" customHeight="1" outlineLevel="2" x14ac:dyDescent="0.2">
      <c r="A254" s="3"/>
      <c r="B254" s="22"/>
      <c r="C254" s="23"/>
      <c r="D254" s="15">
        <v>1</v>
      </c>
      <c r="E254" s="16"/>
      <c r="F254" s="16"/>
      <c r="G254" s="17"/>
      <c r="H254" s="16"/>
      <c r="I254" s="17"/>
      <c r="J254" s="16"/>
      <c r="K254" s="17"/>
      <c r="L254" s="317">
        <v>1</v>
      </c>
      <c r="M254" s="317"/>
      <c r="N254" s="16"/>
      <c r="O254" s="18"/>
    </row>
    <row r="255" spans="1:15" ht="24" hidden="1" customHeight="1" outlineLevel="2" x14ac:dyDescent="0.2">
      <c r="A255" s="3"/>
      <c r="B255" s="319" t="s">
        <v>136</v>
      </c>
      <c r="C255" s="319"/>
      <c r="D255" s="11">
        <v>1450</v>
      </c>
      <c r="E255" s="12"/>
      <c r="F255" s="12"/>
      <c r="G255" s="13"/>
      <c r="H255" s="12"/>
      <c r="I255" s="13"/>
      <c r="J255" s="12"/>
      <c r="K255" s="13"/>
      <c r="L255" s="316">
        <v>1450</v>
      </c>
      <c r="M255" s="316"/>
      <c r="N255" s="12"/>
      <c r="O255" s="14"/>
    </row>
    <row r="256" spans="1:15" ht="12" hidden="1" customHeight="1" outlineLevel="2" x14ac:dyDescent="0.2">
      <c r="A256" s="3"/>
      <c r="B256" s="22"/>
      <c r="C256" s="23"/>
      <c r="D256" s="15">
        <v>1</v>
      </c>
      <c r="E256" s="16"/>
      <c r="F256" s="16"/>
      <c r="G256" s="17"/>
      <c r="H256" s="16"/>
      <c r="I256" s="17"/>
      <c r="J256" s="16"/>
      <c r="K256" s="17"/>
      <c r="L256" s="317">
        <v>1</v>
      </c>
      <c r="M256" s="317"/>
      <c r="N256" s="16"/>
      <c r="O256" s="18"/>
    </row>
    <row r="257" spans="1:15" ht="12" hidden="1" customHeight="1" outlineLevel="2" x14ac:dyDescent="0.2">
      <c r="A257" s="3"/>
      <c r="B257" s="319" t="s">
        <v>137</v>
      </c>
      <c r="C257" s="319"/>
      <c r="D257" s="11">
        <v>4013.43</v>
      </c>
      <c r="E257" s="12"/>
      <c r="F257" s="12"/>
      <c r="G257" s="13"/>
      <c r="H257" s="12"/>
      <c r="I257" s="13"/>
      <c r="J257" s="12"/>
      <c r="K257" s="13"/>
      <c r="L257" s="316">
        <v>4013.43</v>
      </c>
      <c r="M257" s="316"/>
      <c r="N257" s="12"/>
      <c r="O257" s="14"/>
    </row>
    <row r="258" spans="1:15" ht="12" hidden="1" customHeight="1" outlineLevel="2" x14ac:dyDescent="0.2">
      <c r="A258" s="3"/>
      <c r="B258" s="22"/>
      <c r="C258" s="23"/>
      <c r="D258" s="15">
        <v>1</v>
      </c>
      <c r="E258" s="16"/>
      <c r="F258" s="16"/>
      <c r="G258" s="17"/>
      <c r="H258" s="16"/>
      <c r="I258" s="17"/>
      <c r="J258" s="16"/>
      <c r="K258" s="17"/>
      <c r="L258" s="317">
        <v>1</v>
      </c>
      <c r="M258" s="317"/>
      <c r="N258" s="16"/>
      <c r="O258" s="18"/>
    </row>
    <row r="259" spans="1:15" ht="36" hidden="1" customHeight="1" outlineLevel="2" x14ac:dyDescent="0.2">
      <c r="A259" s="3"/>
      <c r="B259" s="319" t="s">
        <v>138</v>
      </c>
      <c r="C259" s="319"/>
      <c r="D259" s="11">
        <v>50541.34</v>
      </c>
      <c r="E259" s="12"/>
      <c r="F259" s="12"/>
      <c r="G259" s="13"/>
      <c r="H259" s="12"/>
      <c r="I259" s="13"/>
      <c r="J259" s="12"/>
      <c r="K259" s="13"/>
      <c r="L259" s="316">
        <v>50541.34</v>
      </c>
      <c r="M259" s="316"/>
      <c r="N259" s="12"/>
      <c r="O259" s="14"/>
    </row>
    <row r="260" spans="1:15" ht="12" hidden="1" customHeight="1" outlineLevel="2" x14ac:dyDescent="0.2">
      <c r="A260" s="3"/>
      <c r="B260" s="22"/>
      <c r="C260" s="23"/>
      <c r="D260" s="15">
        <v>2</v>
      </c>
      <c r="E260" s="16"/>
      <c r="F260" s="16"/>
      <c r="G260" s="17"/>
      <c r="H260" s="16"/>
      <c r="I260" s="17"/>
      <c r="J260" s="16"/>
      <c r="K260" s="17"/>
      <c r="L260" s="317">
        <v>2</v>
      </c>
      <c r="M260" s="317"/>
      <c r="N260" s="16"/>
      <c r="O260" s="18"/>
    </row>
    <row r="261" spans="1:15" ht="71.099999999999994" hidden="1" customHeight="1" outlineLevel="2" x14ac:dyDescent="0.2">
      <c r="A261" s="3"/>
      <c r="B261" s="319" t="s">
        <v>139</v>
      </c>
      <c r="C261" s="319"/>
      <c r="D261" s="11">
        <v>83430</v>
      </c>
      <c r="E261" s="12"/>
      <c r="F261" s="12"/>
      <c r="G261" s="13"/>
      <c r="H261" s="12"/>
      <c r="I261" s="13"/>
      <c r="J261" s="12"/>
      <c r="K261" s="13"/>
      <c r="L261" s="316">
        <v>83430</v>
      </c>
      <c r="M261" s="316"/>
      <c r="N261" s="12"/>
      <c r="O261" s="14"/>
    </row>
    <row r="262" spans="1:15" ht="12" hidden="1" customHeight="1" outlineLevel="2" x14ac:dyDescent="0.2">
      <c r="A262" s="3"/>
      <c r="B262" s="22"/>
      <c r="C262" s="23"/>
      <c r="D262" s="15">
        <v>1</v>
      </c>
      <c r="E262" s="16"/>
      <c r="F262" s="16"/>
      <c r="G262" s="17"/>
      <c r="H262" s="16"/>
      <c r="I262" s="17"/>
      <c r="J262" s="16"/>
      <c r="K262" s="17"/>
      <c r="L262" s="317">
        <v>1</v>
      </c>
      <c r="M262" s="317"/>
      <c r="N262" s="16"/>
      <c r="O262" s="18"/>
    </row>
    <row r="263" spans="1:15" ht="24" hidden="1" customHeight="1" outlineLevel="2" x14ac:dyDescent="0.2">
      <c r="A263" s="3"/>
      <c r="B263" s="319" t="s">
        <v>140</v>
      </c>
      <c r="C263" s="319"/>
      <c r="D263" s="24">
        <v>533.04999999999995</v>
      </c>
      <c r="E263" s="12"/>
      <c r="F263" s="12"/>
      <c r="G263" s="13"/>
      <c r="H263" s="12"/>
      <c r="I263" s="13"/>
      <c r="J263" s="12"/>
      <c r="K263" s="13"/>
      <c r="L263" s="334">
        <v>533.04999999999995</v>
      </c>
      <c r="M263" s="334"/>
      <c r="N263" s="12"/>
      <c r="O263" s="14"/>
    </row>
    <row r="264" spans="1:15" ht="12" hidden="1" customHeight="1" outlineLevel="2" x14ac:dyDescent="0.2">
      <c r="A264" s="3"/>
      <c r="B264" s="22"/>
      <c r="C264" s="23"/>
      <c r="D264" s="15">
        <v>17</v>
      </c>
      <c r="E264" s="16"/>
      <c r="F264" s="16"/>
      <c r="G264" s="17"/>
      <c r="H264" s="16"/>
      <c r="I264" s="17"/>
      <c r="J264" s="16"/>
      <c r="K264" s="17"/>
      <c r="L264" s="317">
        <v>17</v>
      </c>
      <c r="M264" s="317"/>
      <c r="N264" s="16"/>
      <c r="O264" s="18"/>
    </row>
    <row r="265" spans="1:15" ht="36" hidden="1" customHeight="1" outlineLevel="2" x14ac:dyDescent="0.2">
      <c r="A265" s="3"/>
      <c r="B265" s="319" t="s">
        <v>141</v>
      </c>
      <c r="C265" s="319"/>
      <c r="D265" s="11">
        <v>51304</v>
      </c>
      <c r="E265" s="12"/>
      <c r="F265" s="12"/>
      <c r="G265" s="13"/>
      <c r="H265" s="12"/>
      <c r="I265" s="13"/>
      <c r="J265" s="12"/>
      <c r="K265" s="13"/>
      <c r="L265" s="316">
        <v>51304</v>
      </c>
      <c r="M265" s="316"/>
      <c r="N265" s="12"/>
      <c r="O265" s="14"/>
    </row>
    <row r="266" spans="1:15" ht="12" hidden="1" customHeight="1" outlineLevel="2" x14ac:dyDescent="0.2">
      <c r="A266" s="3"/>
      <c r="B266" s="22"/>
      <c r="C266" s="23"/>
      <c r="D266" s="15">
        <v>2</v>
      </c>
      <c r="E266" s="16"/>
      <c r="F266" s="16"/>
      <c r="G266" s="17"/>
      <c r="H266" s="16"/>
      <c r="I266" s="17"/>
      <c r="J266" s="16"/>
      <c r="K266" s="17"/>
      <c r="L266" s="317">
        <v>2</v>
      </c>
      <c r="M266" s="317"/>
      <c r="N266" s="16"/>
      <c r="O266" s="18"/>
    </row>
    <row r="267" spans="1:15" ht="24" hidden="1" customHeight="1" outlineLevel="2" x14ac:dyDescent="0.2">
      <c r="A267" s="3"/>
      <c r="B267" s="319" t="s">
        <v>142</v>
      </c>
      <c r="C267" s="319"/>
      <c r="D267" s="11">
        <v>9100</v>
      </c>
      <c r="E267" s="12"/>
      <c r="F267" s="12"/>
      <c r="G267" s="13"/>
      <c r="H267" s="12"/>
      <c r="I267" s="13"/>
      <c r="J267" s="12"/>
      <c r="K267" s="13"/>
      <c r="L267" s="316">
        <v>9100</v>
      </c>
      <c r="M267" s="316"/>
      <c r="N267" s="12"/>
      <c r="O267" s="14"/>
    </row>
    <row r="268" spans="1:15" ht="12" hidden="1" customHeight="1" outlineLevel="2" x14ac:dyDescent="0.2">
      <c r="A268" s="3"/>
      <c r="B268" s="22"/>
      <c r="C268" s="23"/>
      <c r="D268" s="15">
        <v>2</v>
      </c>
      <c r="E268" s="16"/>
      <c r="F268" s="16"/>
      <c r="G268" s="17"/>
      <c r="H268" s="16"/>
      <c r="I268" s="17"/>
      <c r="J268" s="16"/>
      <c r="K268" s="17"/>
      <c r="L268" s="317">
        <v>2</v>
      </c>
      <c r="M268" s="317"/>
      <c r="N268" s="16"/>
      <c r="O268" s="18"/>
    </row>
    <row r="269" spans="1:15" ht="48" hidden="1" customHeight="1" outlineLevel="2" x14ac:dyDescent="0.2">
      <c r="A269" s="3"/>
      <c r="B269" s="319" t="s">
        <v>143</v>
      </c>
      <c r="C269" s="319"/>
      <c r="D269" s="11">
        <v>25200</v>
      </c>
      <c r="E269" s="12"/>
      <c r="F269" s="12"/>
      <c r="G269" s="13"/>
      <c r="H269" s="12"/>
      <c r="I269" s="13"/>
      <c r="J269" s="12"/>
      <c r="K269" s="13"/>
      <c r="L269" s="316">
        <v>25200</v>
      </c>
      <c r="M269" s="316"/>
      <c r="N269" s="12"/>
      <c r="O269" s="14"/>
    </row>
    <row r="270" spans="1:15" ht="12" hidden="1" customHeight="1" outlineLevel="2" x14ac:dyDescent="0.2">
      <c r="A270" s="3"/>
      <c r="B270" s="22"/>
      <c r="C270" s="23"/>
      <c r="D270" s="15">
        <v>2</v>
      </c>
      <c r="E270" s="16"/>
      <c r="F270" s="16"/>
      <c r="G270" s="17"/>
      <c r="H270" s="16"/>
      <c r="I270" s="17"/>
      <c r="J270" s="16"/>
      <c r="K270" s="17"/>
      <c r="L270" s="317">
        <v>2</v>
      </c>
      <c r="M270" s="317"/>
      <c r="N270" s="16"/>
      <c r="O270" s="18"/>
    </row>
    <row r="271" spans="1:15" ht="24" hidden="1" customHeight="1" outlineLevel="2" x14ac:dyDescent="0.2">
      <c r="A271" s="3"/>
      <c r="B271" s="319" t="s">
        <v>144</v>
      </c>
      <c r="C271" s="319"/>
      <c r="D271" s="24">
        <v>620</v>
      </c>
      <c r="E271" s="12"/>
      <c r="F271" s="12"/>
      <c r="G271" s="13"/>
      <c r="H271" s="12"/>
      <c r="I271" s="13"/>
      <c r="J271" s="12"/>
      <c r="K271" s="13"/>
      <c r="L271" s="334">
        <v>620</v>
      </c>
      <c r="M271" s="334"/>
      <c r="N271" s="12"/>
      <c r="O271" s="14"/>
    </row>
    <row r="272" spans="1:15" ht="12" hidden="1" customHeight="1" outlineLevel="2" x14ac:dyDescent="0.2">
      <c r="A272" s="3"/>
      <c r="B272" s="22"/>
      <c r="C272" s="23"/>
      <c r="D272" s="15">
        <v>1</v>
      </c>
      <c r="E272" s="16"/>
      <c r="F272" s="16"/>
      <c r="G272" s="17"/>
      <c r="H272" s="16"/>
      <c r="I272" s="17"/>
      <c r="J272" s="16"/>
      <c r="K272" s="17"/>
      <c r="L272" s="317">
        <v>1</v>
      </c>
      <c r="M272" s="317"/>
      <c r="N272" s="16"/>
      <c r="O272" s="18"/>
    </row>
    <row r="273" spans="1:15" ht="36" hidden="1" customHeight="1" outlineLevel="2" x14ac:dyDescent="0.2">
      <c r="A273" s="3"/>
      <c r="B273" s="319" t="s">
        <v>145</v>
      </c>
      <c r="C273" s="319"/>
      <c r="D273" s="11">
        <v>74971.179999999993</v>
      </c>
      <c r="E273" s="12"/>
      <c r="F273" s="12"/>
      <c r="G273" s="13"/>
      <c r="H273" s="12"/>
      <c r="I273" s="13"/>
      <c r="J273" s="12"/>
      <c r="K273" s="13"/>
      <c r="L273" s="316">
        <v>74971.179999999993</v>
      </c>
      <c r="M273" s="316"/>
      <c r="N273" s="12"/>
      <c r="O273" s="14"/>
    </row>
    <row r="274" spans="1:15" ht="12" hidden="1" customHeight="1" outlineLevel="2" x14ac:dyDescent="0.2">
      <c r="A274" s="3"/>
      <c r="B274" s="22"/>
      <c r="C274" s="23"/>
      <c r="D274" s="15">
        <v>2</v>
      </c>
      <c r="E274" s="16"/>
      <c r="F274" s="16"/>
      <c r="G274" s="17"/>
      <c r="H274" s="16"/>
      <c r="I274" s="17"/>
      <c r="J274" s="16"/>
      <c r="K274" s="17"/>
      <c r="L274" s="317">
        <v>2</v>
      </c>
      <c r="M274" s="317"/>
      <c r="N274" s="16"/>
      <c r="O274" s="18"/>
    </row>
    <row r="275" spans="1:15" ht="48" hidden="1" customHeight="1" outlineLevel="2" x14ac:dyDescent="0.2">
      <c r="A275" s="3"/>
      <c r="B275" s="319" t="s">
        <v>146</v>
      </c>
      <c r="C275" s="319"/>
      <c r="D275" s="11">
        <v>4449.1499999999996</v>
      </c>
      <c r="E275" s="12"/>
      <c r="F275" s="12"/>
      <c r="G275" s="13"/>
      <c r="H275" s="12"/>
      <c r="I275" s="13"/>
      <c r="J275" s="12"/>
      <c r="K275" s="13"/>
      <c r="L275" s="316">
        <v>4449.1499999999996</v>
      </c>
      <c r="M275" s="316"/>
      <c r="N275" s="12"/>
      <c r="O275" s="14"/>
    </row>
    <row r="276" spans="1:15" ht="12" hidden="1" customHeight="1" outlineLevel="2" x14ac:dyDescent="0.2">
      <c r="A276" s="3"/>
      <c r="B276" s="22"/>
      <c r="C276" s="23"/>
      <c r="D276" s="15">
        <v>7</v>
      </c>
      <c r="E276" s="16"/>
      <c r="F276" s="16"/>
      <c r="G276" s="17"/>
      <c r="H276" s="16"/>
      <c r="I276" s="17"/>
      <c r="J276" s="16"/>
      <c r="K276" s="17"/>
      <c r="L276" s="317">
        <v>7</v>
      </c>
      <c r="M276" s="317"/>
      <c r="N276" s="16"/>
      <c r="O276" s="18"/>
    </row>
    <row r="277" spans="1:15" ht="36" hidden="1" customHeight="1" outlineLevel="2" x14ac:dyDescent="0.2">
      <c r="A277" s="3"/>
      <c r="B277" s="319" t="s">
        <v>147</v>
      </c>
      <c r="C277" s="319"/>
      <c r="D277" s="11">
        <v>195485.59</v>
      </c>
      <c r="E277" s="12"/>
      <c r="F277" s="12"/>
      <c r="G277" s="13"/>
      <c r="H277" s="12"/>
      <c r="I277" s="13"/>
      <c r="J277" s="12"/>
      <c r="K277" s="13"/>
      <c r="L277" s="316">
        <v>195485.59</v>
      </c>
      <c r="M277" s="316"/>
      <c r="N277" s="12"/>
      <c r="O277" s="14"/>
    </row>
    <row r="278" spans="1:15" ht="12" hidden="1" customHeight="1" outlineLevel="2" x14ac:dyDescent="0.2">
      <c r="A278" s="3"/>
      <c r="B278" s="22"/>
      <c r="C278" s="23"/>
      <c r="D278" s="15">
        <v>17</v>
      </c>
      <c r="E278" s="16"/>
      <c r="F278" s="16"/>
      <c r="G278" s="17"/>
      <c r="H278" s="16"/>
      <c r="I278" s="17"/>
      <c r="J278" s="16"/>
      <c r="K278" s="17"/>
      <c r="L278" s="317">
        <v>17</v>
      </c>
      <c r="M278" s="317"/>
      <c r="N278" s="16"/>
      <c r="O278" s="18"/>
    </row>
    <row r="279" spans="1:15" ht="24" hidden="1" customHeight="1" outlineLevel="2" x14ac:dyDescent="0.2">
      <c r="A279" s="3"/>
      <c r="B279" s="319" t="s">
        <v>148</v>
      </c>
      <c r="C279" s="319"/>
      <c r="D279" s="11">
        <v>5932.2</v>
      </c>
      <c r="E279" s="12"/>
      <c r="F279" s="12"/>
      <c r="G279" s="13"/>
      <c r="H279" s="12"/>
      <c r="I279" s="13"/>
      <c r="J279" s="12"/>
      <c r="K279" s="13"/>
      <c r="L279" s="316">
        <v>5932.2</v>
      </c>
      <c r="M279" s="316"/>
      <c r="N279" s="12"/>
      <c r="O279" s="14"/>
    </row>
    <row r="280" spans="1:15" ht="12" hidden="1" customHeight="1" outlineLevel="2" x14ac:dyDescent="0.2">
      <c r="A280" s="3"/>
      <c r="B280" s="22"/>
      <c r="C280" s="23"/>
      <c r="D280" s="15">
        <v>1</v>
      </c>
      <c r="E280" s="16"/>
      <c r="F280" s="16"/>
      <c r="G280" s="17"/>
      <c r="H280" s="16"/>
      <c r="I280" s="17"/>
      <c r="J280" s="16"/>
      <c r="K280" s="17"/>
      <c r="L280" s="317">
        <v>1</v>
      </c>
      <c r="M280" s="317"/>
      <c r="N280" s="16"/>
      <c r="O280" s="18"/>
    </row>
    <row r="281" spans="1:15" ht="12" hidden="1" customHeight="1" outlineLevel="2" x14ac:dyDescent="0.2">
      <c r="A281" s="3"/>
      <c r="B281" s="319" t="s">
        <v>149</v>
      </c>
      <c r="C281" s="319"/>
      <c r="D281" s="11">
        <v>24000</v>
      </c>
      <c r="E281" s="12"/>
      <c r="F281" s="12"/>
      <c r="G281" s="13"/>
      <c r="H281" s="12"/>
      <c r="I281" s="13"/>
      <c r="J281" s="12"/>
      <c r="K281" s="13"/>
      <c r="L281" s="316">
        <v>24000</v>
      </c>
      <c r="M281" s="316"/>
      <c r="N281" s="12"/>
      <c r="O281" s="14"/>
    </row>
    <row r="282" spans="1:15" ht="12" hidden="1" customHeight="1" outlineLevel="2" x14ac:dyDescent="0.2">
      <c r="A282" s="3"/>
      <c r="B282" s="22"/>
      <c r="C282" s="23"/>
      <c r="D282" s="15">
        <v>10</v>
      </c>
      <c r="E282" s="16"/>
      <c r="F282" s="16"/>
      <c r="G282" s="17"/>
      <c r="H282" s="16"/>
      <c r="I282" s="17"/>
      <c r="J282" s="16"/>
      <c r="K282" s="17"/>
      <c r="L282" s="317">
        <v>10</v>
      </c>
      <c r="M282" s="317"/>
      <c r="N282" s="16"/>
      <c r="O282" s="18"/>
    </row>
    <row r="283" spans="1:15" ht="12" hidden="1" customHeight="1" outlineLevel="2" x14ac:dyDescent="0.2">
      <c r="A283" s="3"/>
      <c r="B283" s="319" t="s">
        <v>150</v>
      </c>
      <c r="C283" s="319"/>
      <c r="D283" s="11">
        <v>3411.86</v>
      </c>
      <c r="E283" s="12"/>
      <c r="F283" s="12"/>
      <c r="G283" s="13"/>
      <c r="H283" s="12"/>
      <c r="I283" s="13"/>
      <c r="J283" s="12"/>
      <c r="K283" s="13"/>
      <c r="L283" s="316">
        <v>3411.86</v>
      </c>
      <c r="M283" s="316"/>
      <c r="N283" s="12"/>
      <c r="O283" s="14"/>
    </row>
    <row r="284" spans="1:15" ht="12" hidden="1" customHeight="1" outlineLevel="2" x14ac:dyDescent="0.2">
      <c r="A284" s="3"/>
      <c r="B284" s="22"/>
      <c r="C284" s="23"/>
      <c r="D284" s="15">
        <v>1</v>
      </c>
      <c r="E284" s="16"/>
      <c r="F284" s="16"/>
      <c r="G284" s="17"/>
      <c r="H284" s="16"/>
      <c r="I284" s="17"/>
      <c r="J284" s="16"/>
      <c r="K284" s="17"/>
      <c r="L284" s="317">
        <v>1</v>
      </c>
      <c r="M284" s="317"/>
      <c r="N284" s="16"/>
      <c r="O284" s="18"/>
    </row>
    <row r="285" spans="1:15" ht="36" hidden="1" customHeight="1" outlineLevel="2" x14ac:dyDescent="0.2">
      <c r="A285" s="3"/>
      <c r="B285" s="319" t="s">
        <v>151</v>
      </c>
      <c r="C285" s="319"/>
      <c r="D285" s="11">
        <v>7003.5</v>
      </c>
      <c r="E285" s="12"/>
      <c r="F285" s="12"/>
      <c r="G285" s="13"/>
      <c r="H285" s="12"/>
      <c r="I285" s="13"/>
      <c r="J285" s="12"/>
      <c r="K285" s="13"/>
      <c r="L285" s="316">
        <v>7003.5</v>
      </c>
      <c r="M285" s="316"/>
      <c r="N285" s="12"/>
      <c r="O285" s="14"/>
    </row>
    <row r="286" spans="1:15" ht="12" hidden="1" customHeight="1" outlineLevel="2" x14ac:dyDescent="0.2">
      <c r="A286" s="3"/>
      <c r="B286" s="22"/>
      <c r="C286" s="23"/>
      <c r="D286" s="15">
        <v>3</v>
      </c>
      <c r="E286" s="16"/>
      <c r="F286" s="16"/>
      <c r="G286" s="17"/>
      <c r="H286" s="16"/>
      <c r="I286" s="17"/>
      <c r="J286" s="16"/>
      <c r="K286" s="17"/>
      <c r="L286" s="317">
        <v>3</v>
      </c>
      <c r="M286" s="317"/>
      <c r="N286" s="16"/>
      <c r="O286" s="18"/>
    </row>
    <row r="287" spans="1:15" ht="24" hidden="1" customHeight="1" outlineLevel="2" x14ac:dyDescent="0.2">
      <c r="A287" s="3"/>
      <c r="B287" s="319" t="s">
        <v>152</v>
      </c>
      <c r="C287" s="319"/>
      <c r="D287" s="11">
        <v>15254.24</v>
      </c>
      <c r="E287" s="12"/>
      <c r="F287" s="12"/>
      <c r="G287" s="13"/>
      <c r="H287" s="12"/>
      <c r="I287" s="13"/>
      <c r="J287" s="12"/>
      <c r="K287" s="13"/>
      <c r="L287" s="316">
        <v>15254.24</v>
      </c>
      <c r="M287" s="316"/>
      <c r="N287" s="12"/>
      <c r="O287" s="14"/>
    </row>
    <row r="288" spans="1:15" ht="12" hidden="1" customHeight="1" outlineLevel="2" x14ac:dyDescent="0.2">
      <c r="A288" s="3"/>
      <c r="B288" s="22"/>
      <c r="C288" s="23"/>
      <c r="D288" s="15">
        <v>15</v>
      </c>
      <c r="E288" s="16"/>
      <c r="F288" s="16"/>
      <c r="G288" s="17"/>
      <c r="H288" s="16"/>
      <c r="I288" s="17"/>
      <c r="J288" s="16"/>
      <c r="K288" s="17"/>
      <c r="L288" s="317">
        <v>15</v>
      </c>
      <c r="M288" s="317"/>
      <c r="N288" s="16"/>
      <c r="O288" s="18"/>
    </row>
    <row r="289" spans="1:15" ht="12" hidden="1" customHeight="1" outlineLevel="2" x14ac:dyDescent="0.2">
      <c r="A289" s="3"/>
      <c r="B289" s="319" t="s">
        <v>153</v>
      </c>
      <c r="C289" s="319"/>
      <c r="D289" s="11">
        <v>10974.53</v>
      </c>
      <c r="E289" s="12"/>
      <c r="F289" s="12"/>
      <c r="G289" s="13"/>
      <c r="H289" s="12"/>
      <c r="I289" s="13"/>
      <c r="J289" s="12"/>
      <c r="K289" s="13"/>
      <c r="L289" s="316">
        <v>10974.53</v>
      </c>
      <c r="M289" s="316"/>
      <c r="N289" s="12"/>
      <c r="O289" s="14"/>
    </row>
    <row r="290" spans="1:15" ht="12" hidden="1" customHeight="1" outlineLevel="2" x14ac:dyDescent="0.2">
      <c r="A290" s="3"/>
      <c r="B290" s="22"/>
      <c r="C290" s="23"/>
      <c r="D290" s="15">
        <v>59</v>
      </c>
      <c r="E290" s="16"/>
      <c r="F290" s="16"/>
      <c r="G290" s="17"/>
      <c r="H290" s="16"/>
      <c r="I290" s="17"/>
      <c r="J290" s="16"/>
      <c r="K290" s="17"/>
      <c r="L290" s="317">
        <v>59</v>
      </c>
      <c r="M290" s="317"/>
      <c r="N290" s="16"/>
      <c r="O290" s="18"/>
    </row>
    <row r="291" spans="1:15" ht="12" hidden="1" customHeight="1" outlineLevel="2" x14ac:dyDescent="0.2">
      <c r="A291" s="3"/>
      <c r="B291" s="319" t="s">
        <v>154</v>
      </c>
      <c r="C291" s="319"/>
      <c r="D291" s="24">
        <v>686.44</v>
      </c>
      <c r="E291" s="12"/>
      <c r="F291" s="12"/>
      <c r="G291" s="13"/>
      <c r="H291" s="12"/>
      <c r="I291" s="13"/>
      <c r="J291" s="12"/>
      <c r="K291" s="13"/>
      <c r="L291" s="334">
        <v>686.44</v>
      </c>
      <c r="M291" s="334"/>
      <c r="N291" s="12"/>
      <c r="O291" s="14"/>
    </row>
    <row r="292" spans="1:15" ht="12" hidden="1" customHeight="1" outlineLevel="2" x14ac:dyDescent="0.2">
      <c r="A292" s="3"/>
      <c r="B292" s="22"/>
      <c r="C292" s="23"/>
      <c r="D292" s="15">
        <v>90</v>
      </c>
      <c r="E292" s="16"/>
      <c r="F292" s="16"/>
      <c r="G292" s="17"/>
      <c r="H292" s="16"/>
      <c r="I292" s="17"/>
      <c r="J292" s="16"/>
      <c r="K292" s="17"/>
      <c r="L292" s="317">
        <v>90</v>
      </c>
      <c r="M292" s="317"/>
      <c r="N292" s="16"/>
      <c r="O292" s="18"/>
    </row>
    <row r="293" spans="1:15" ht="12" hidden="1" customHeight="1" outlineLevel="2" x14ac:dyDescent="0.2">
      <c r="A293" s="3"/>
      <c r="B293" s="319" t="s">
        <v>155</v>
      </c>
      <c r="C293" s="319"/>
      <c r="D293" s="11">
        <v>5377.55</v>
      </c>
      <c r="E293" s="12"/>
      <c r="F293" s="12"/>
      <c r="G293" s="13"/>
      <c r="H293" s="12"/>
      <c r="I293" s="13"/>
      <c r="J293" s="12"/>
      <c r="K293" s="13"/>
      <c r="L293" s="316">
        <v>5377.55</v>
      </c>
      <c r="M293" s="316"/>
      <c r="N293" s="12"/>
      <c r="O293" s="14"/>
    </row>
    <row r="294" spans="1:15" ht="12" hidden="1" customHeight="1" outlineLevel="2" x14ac:dyDescent="0.2">
      <c r="A294" s="3"/>
      <c r="B294" s="22"/>
      <c r="C294" s="23"/>
      <c r="D294" s="15">
        <v>7</v>
      </c>
      <c r="E294" s="16"/>
      <c r="F294" s="16"/>
      <c r="G294" s="17"/>
      <c r="H294" s="16"/>
      <c r="I294" s="17"/>
      <c r="J294" s="16"/>
      <c r="K294" s="17"/>
      <c r="L294" s="317">
        <v>7</v>
      </c>
      <c r="M294" s="317"/>
      <c r="N294" s="16"/>
      <c r="O294" s="18"/>
    </row>
    <row r="295" spans="1:15" ht="12" hidden="1" customHeight="1" outlineLevel="2" x14ac:dyDescent="0.2">
      <c r="A295" s="3"/>
      <c r="B295" s="319" t="s">
        <v>156</v>
      </c>
      <c r="C295" s="319"/>
      <c r="D295" s="11">
        <v>6101.69</v>
      </c>
      <c r="E295" s="12"/>
      <c r="F295" s="12"/>
      <c r="G295" s="13"/>
      <c r="H295" s="12"/>
      <c r="I295" s="13"/>
      <c r="J295" s="12"/>
      <c r="K295" s="13"/>
      <c r="L295" s="316">
        <v>6101.69</v>
      </c>
      <c r="M295" s="316"/>
      <c r="N295" s="12"/>
      <c r="O295" s="14"/>
    </row>
    <row r="296" spans="1:15" ht="12" hidden="1" customHeight="1" outlineLevel="2" x14ac:dyDescent="0.2">
      <c r="A296" s="3"/>
      <c r="B296" s="22"/>
      <c r="C296" s="23"/>
      <c r="D296" s="15">
        <v>8</v>
      </c>
      <c r="E296" s="16"/>
      <c r="F296" s="16"/>
      <c r="G296" s="17"/>
      <c r="H296" s="16"/>
      <c r="I296" s="17"/>
      <c r="J296" s="16"/>
      <c r="K296" s="17"/>
      <c r="L296" s="317">
        <v>8</v>
      </c>
      <c r="M296" s="317"/>
      <c r="N296" s="16"/>
      <c r="O296" s="18"/>
    </row>
    <row r="297" spans="1:15" ht="12" hidden="1" customHeight="1" outlineLevel="2" x14ac:dyDescent="0.2">
      <c r="A297" s="3"/>
      <c r="B297" s="319" t="s">
        <v>157</v>
      </c>
      <c r="C297" s="319"/>
      <c r="D297" s="11">
        <v>8610.17</v>
      </c>
      <c r="E297" s="12"/>
      <c r="F297" s="12"/>
      <c r="G297" s="13"/>
      <c r="H297" s="12"/>
      <c r="I297" s="13"/>
      <c r="J297" s="12"/>
      <c r="K297" s="13"/>
      <c r="L297" s="316">
        <v>8610.17</v>
      </c>
      <c r="M297" s="316"/>
      <c r="N297" s="12"/>
      <c r="O297" s="14"/>
    </row>
    <row r="298" spans="1:15" ht="12" hidden="1" customHeight="1" outlineLevel="2" x14ac:dyDescent="0.2">
      <c r="A298" s="3"/>
      <c r="B298" s="22"/>
      <c r="C298" s="23"/>
      <c r="D298" s="15">
        <v>8</v>
      </c>
      <c r="E298" s="16"/>
      <c r="F298" s="16"/>
      <c r="G298" s="17"/>
      <c r="H298" s="16"/>
      <c r="I298" s="17"/>
      <c r="J298" s="16"/>
      <c r="K298" s="17"/>
      <c r="L298" s="317">
        <v>8</v>
      </c>
      <c r="M298" s="317"/>
      <c r="N298" s="16"/>
      <c r="O298" s="18"/>
    </row>
    <row r="299" spans="1:15" ht="12" hidden="1" customHeight="1" outlineLevel="2" x14ac:dyDescent="0.2">
      <c r="A299" s="3"/>
      <c r="B299" s="319" t="s">
        <v>158</v>
      </c>
      <c r="C299" s="319"/>
      <c r="D299" s="24">
        <v>33.9</v>
      </c>
      <c r="E299" s="12"/>
      <c r="F299" s="12"/>
      <c r="G299" s="13"/>
      <c r="H299" s="12"/>
      <c r="I299" s="13"/>
      <c r="J299" s="12"/>
      <c r="K299" s="13"/>
      <c r="L299" s="334">
        <v>33.9</v>
      </c>
      <c r="M299" s="334"/>
      <c r="N299" s="12"/>
      <c r="O299" s="14"/>
    </row>
    <row r="300" spans="1:15" ht="12" hidden="1" customHeight="1" outlineLevel="2" x14ac:dyDescent="0.2">
      <c r="A300" s="3"/>
      <c r="B300" s="22"/>
      <c r="C300" s="23"/>
      <c r="D300" s="15">
        <v>5</v>
      </c>
      <c r="E300" s="16"/>
      <c r="F300" s="16"/>
      <c r="G300" s="17"/>
      <c r="H300" s="16"/>
      <c r="I300" s="17"/>
      <c r="J300" s="16"/>
      <c r="K300" s="17"/>
      <c r="L300" s="317">
        <v>5</v>
      </c>
      <c r="M300" s="317"/>
      <c r="N300" s="16"/>
      <c r="O300" s="18"/>
    </row>
    <row r="301" spans="1:15" ht="12" hidden="1" customHeight="1" outlineLevel="2" x14ac:dyDescent="0.2">
      <c r="A301" s="3"/>
      <c r="B301" s="319" t="s">
        <v>159</v>
      </c>
      <c r="C301" s="319"/>
      <c r="D301" s="11">
        <v>1288.1300000000001</v>
      </c>
      <c r="E301" s="12"/>
      <c r="F301" s="12"/>
      <c r="G301" s="13"/>
      <c r="H301" s="12"/>
      <c r="I301" s="13"/>
      <c r="J301" s="12"/>
      <c r="K301" s="13"/>
      <c r="L301" s="316">
        <v>1288.1300000000001</v>
      </c>
      <c r="M301" s="316"/>
      <c r="N301" s="12"/>
      <c r="O301" s="14"/>
    </row>
    <row r="302" spans="1:15" ht="12" hidden="1" customHeight="1" outlineLevel="2" x14ac:dyDescent="0.2">
      <c r="A302" s="3"/>
      <c r="B302" s="22"/>
      <c r="C302" s="23"/>
      <c r="D302" s="15">
        <v>80</v>
      </c>
      <c r="E302" s="16"/>
      <c r="F302" s="16"/>
      <c r="G302" s="17"/>
      <c r="H302" s="16"/>
      <c r="I302" s="17"/>
      <c r="J302" s="16"/>
      <c r="K302" s="17"/>
      <c r="L302" s="317">
        <v>80</v>
      </c>
      <c r="M302" s="317"/>
      <c r="N302" s="16"/>
      <c r="O302" s="18"/>
    </row>
    <row r="303" spans="1:15" ht="36" hidden="1" customHeight="1" outlineLevel="2" x14ac:dyDescent="0.2">
      <c r="A303" s="3"/>
      <c r="B303" s="319" t="s">
        <v>160</v>
      </c>
      <c r="C303" s="319"/>
      <c r="D303" s="11">
        <v>40500</v>
      </c>
      <c r="E303" s="12"/>
      <c r="F303" s="12"/>
      <c r="G303" s="13"/>
      <c r="H303" s="12"/>
      <c r="I303" s="13"/>
      <c r="J303" s="12"/>
      <c r="K303" s="13"/>
      <c r="L303" s="316">
        <v>40500</v>
      </c>
      <c r="M303" s="316"/>
      <c r="N303" s="12"/>
      <c r="O303" s="14"/>
    </row>
    <row r="304" spans="1:15" ht="12" hidden="1" customHeight="1" outlineLevel="2" x14ac:dyDescent="0.2">
      <c r="A304" s="3"/>
      <c r="B304" s="22"/>
      <c r="C304" s="23"/>
      <c r="D304" s="15">
        <v>150</v>
      </c>
      <c r="E304" s="16"/>
      <c r="F304" s="16"/>
      <c r="G304" s="17"/>
      <c r="H304" s="16"/>
      <c r="I304" s="17"/>
      <c r="J304" s="16"/>
      <c r="K304" s="17"/>
      <c r="L304" s="317">
        <v>150</v>
      </c>
      <c r="M304" s="317"/>
      <c r="N304" s="16"/>
      <c r="O304" s="18"/>
    </row>
    <row r="305" spans="1:15" ht="24" hidden="1" customHeight="1" outlineLevel="2" x14ac:dyDescent="0.2">
      <c r="A305" s="3"/>
      <c r="B305" s="319" t="s">
        <v>161</v>
      </c>
      <c r="C305" s="319"/>
      <c r="D305" s="24">
        <v>93.22</v>
      </c>
      <c r="E305" s="12"/>
      <c r="F305" s="12"/>
      <c r="G305" s="13"/>
      <c r="H305" s="12"/>
      <c r="I305" s="13"/>
      <c r="J305" s="12"/>
      <c r="K305" s="13"/>
      <c r="L305" s="334">
        <v>93.22</v>
      </c>
      <c r="M305" s="334"/>
      <c r="N305" s="12"/>
      <c r="O305" s="14"/>
    </row>
    <row r="306" spans="1:15" ht="12" hidden="1" customHeight="1" outlineLevel="2" x14ac:dyDescent="0.2">
      <c r="A306" s="3"/>
      <c r="B306" s="22"/>
      <c r="C306" s="23"/>
      <c r="D306" s="15">
        <v>1</v>
      </c>
      <c r="E306" s="16"/>
      <c r="F306" s="16"/>
      <c r="G306" s="17"/>
      <c r="H306" s="16"/>
      <c r="I306" s="17"/>
      <c r="J306" s="16"/>
      <c r="K306" s="17"/>
      <c r="L306" s="317">
        <v>1</v>
      </c>
      <c r="M306" s="317"/>
      <c r="N306" s="16"/>
      <c r="O306" s="18"/>
    </row>
    <row r="307" spans="1:15" ht="24" hidden="1" customHeight="1" outlineLevel="2" x14ac:dyDescent="0.2">
      <c r="A307" s="3"/>
      <c r="B307" s="319" t="s">
        <v>162</v>
      </c>
      <c r="C307" s="319"/>
      <c r="D307" s="24">
        <v>122.04</v>
      </c>
      <c r="E307" s="12"/>
      <c r="F307" s="12"/>
      <c r="G307" s="13"/>
      <c r="H307" s="12"/>
      <c r="I307" s="13"/>
      <c r="J307" s="12"/>
      <c r="K307" s="13"/>
      <c r="L307" s="334">
        <v>122.04</v>
      </c>
      <c r="M307" s="334"/>
      <c r="N307" s="12"/>
      <c r="O307" s="14"/>
    </row>
    <row r="308" spans="1:15" ht="12" hidden="1" customHeight="1" outlineLevel="2" x14ac:dyDescent="0.2">
      <c r="A308" s="3"/>
      <c r="B308" s="22"/>
      <c r="C308" s="23"/>
      <c r="D308" s="15">
        <v>3</v>
      </c>
      <c r="E308" s="16"/>
      <c r="F308" s="16"/>
      <c r="G308" s="17"/>
      <c r="H308" s="16"/>
      <c r="I308" s="17"/>
      <c r="J308" s="16"/>
      <c r="K308" s="17"/>
      <c r="L308" s="317">
        <v>3</v>
      </c>
      <c r="M308" s="317"/>
      <c r="N308" s="16"/>
      <c r="O308" s="18"/>
    </row>
    <row r="309" spans="1:15" ht="24" hidden="1" customHeight="1" outlineLevel="2" x14ac:dyDescent="0.2">
      <c r="A309" s="3"/>
      <c r="B309" s="319" t="s">
        <v>163</v>
      </c>
      <c r="C309" s="319"/>
      <c r="D309" s="24">
        <v>76.27</v>
      </c>
      <c r="E309" s="12"/>
      <c r="F309" s="12"/>
      <c r="G309" s="13"/>
      <c r="H309" s="12"/>
      <c r="I309" s="13"/>
      <c r="J309" s="12"/>
      <c r="K309" s="13"/>
      <c r="L309" s="334">
        <v>76.27</v>
      </c>
      <c r="M309" s="334"/>
      <c r="N309" s="12"/>
      <c r="O309" s="14"/>
    </row>
    <row r="310" spans="1:15" ht="12" hidden="1" customHeight="1" outlineLevel="2" x14ac:dyDescent="0.2">
      <c r="A310" s="3"/>
      <c r="B310" s="22"/>
      <c r="C310" s="23"/>
      <c r="D310" s="15">
        <v>1</v>
      </c>
      <c r="E310" s="16"/>
      <c r="F310" s="16"/>
      <c r="G310" s="17"/>
      <c r="H310" s="16"/>
      <c r="I310" s="17"/>
      <c r="J310" s="16"/>
      <c r="K310" s="17"/>
      <c r="L310" s="317">
        <v>1</v>
      </c>
      <c r="M310" s="317"/>
      <c r="N310" s="16"/>
      <c r="O310" s="18"/>
    </row>
    <row r="311" spans="1:15" ht="36" hidden="1" customHeight="1" outlineLevel="2" x14ac:dyDescent="0.2">
      <c r="A311" s="3"/>
      <c r="B311" s="319" t="s">
        <v>164</v>
      </c>
      <c r="C311" s="319"/>
      <c r="D311" s="11">
        <v>1416</v>
      </c>
      <c r="E311" s="12"/>
      <c r="F311" s="12"/>
      <c r="G311" s="13"/>
      <c r="H311" s="12"/>
      <c r="I311" s="13"/>
      <c r="J311" s="12"/>
      <c r="K311" s="13"/>
      <c r="L311" s="316">
        <v>1416</v>
      </c>
      <c r="M311" s="316"/>
      <c r="N311" s="12"/>
      <c r="O311" s="14"/>
    </row>
    <row r="312" spans="1:15" ht="12" hidden="1" customHeight="1" outlineLevel="2" x14ac:dyDescent="0.2">
      <c r="A312" s="3"/>
      <c r="B312" s="22"/>
      <c r="C312" s="23"/>
      <c r="D312" s="15">
        <v>3</v>
      </c>
      <c r="E312" s="16"/>
      <c r="F312" s="16"/>
      <c r="G312" s="17"/>
      <c r="H312" s="16"/>
      <c r="I312" s="17"/>
      <c r="J312" s="16"/>
      <c r="K312" s="17"/>
      <c r="L312" s="317">
        <v>3</v>
      </c>
      <c r="M312" s="317"/>
      <c r="N312" s="16"/>
      <c r="O312" s="18"/>
    </row>
    <row r="313" spans="1:15" ht="36" hidden="1" customHeight="1" outlineLevel="2" x14ac:dyDescent="0.2">
      <c r="A313" s="3"/>
      <c r="B313" s="319" t="s">
        <v>165</v>
      </c>
      <c r="C313" s="319"/>
      <c r="D313" s="11">
        <v>15340</v>
      </c>
      <c r="E313" s="12"/>
      <c r="F313" s="12"/>
      <c r="G313" s="13"/>
      <c r="H313" s="12"/>
      <c r="I313" s="13"/>
      <c r="J313" s="12"/>
      <c r="K313" s="13"/>
      <c r="L313" s="316">
        <v>15340</v>
      </c>
      <c r="M313" s="316"/>
      <c r="N313" s="12"/>
      <c r="O313" s="14"/>
    </row>
    <row r="314" spans="1:15" ht="12" hidden="1" customHeight="1" outlineLevel="2" x14ac:dyDescent="0.2">
      <c r="A314" s="3"/>
      <c r="B314" s="22"/>
      <c r="C314" s="23"/>
      <c r="D314" s="15">
        <v>2</v>
      </c>
      <c r="E314" s="16"/>
      <c r="F314" s="16"/>
      <c r="G314" s="17"/>
      <c r="H314" s="16"/>
      <c r="I314" s="17"/>
      <c r="J314" s="16"/>
      <c r="K314" s="17"/>
      <c r="L314" s="317">
        <v>2</v>
      </c>
      <c r="M314" s="317"/>
      <c r="N314" s="16"/>
      <c r="O314" s="18"/>
    </row>
    <row r="315" spans="1:15" ht="36" hidden="1" customHeight="1" outlineLevel="2" x14ac:dyDescent="0.2">
      <c r="A315" s="3"/>
      <c r="B315" s="319" t="s">
        <v>166</v>
      </c>
      <c r="C315" s="319"/>
      <c r="D315" s="11">
        <v>32568</v>
      </c>
      <c r="E315" s="12"/>
      <c r="F315" s="12"/>
      <c r="G315" s="13"/>
      <c r="H315" s="12"/>
      <c r="I315" s="13"/>
      <c r="J315" s="12"/>
      <c r="K315" s="13"/>
      <c r="L315" s="316">
        <v>32568</v>
      </c>
      <c r="M315" s="316"/>
      <c r="N315" s="12"/>
      <c r="O315" s="14"/>
    </row>
    <row r="316" spans="1:15" ht="12" hidden="1" customHeight="1" outlineLevel="2" x14ac:dyDescent="0.2">
      <c r="A316" s="3"/>
      <c r="B316" s="22"/>
      <c r="C316" s="23"/>
      <c r="D316" s="15">
        <v>4</v>
      </c>
      <c r="E316" s="16"/>
      <c r="F316" s="16"/>
      <c r="G316" s="17"/>
      <c r="H316" s="16"/>
      <c r="I316" s="17"/>
      <c r="J316" s="16"/>
      <c r="K316" s="17"/>
      <c r="L316" s="317">
        <v>4</v>
      </c>
      <c r="M316" s="317"/>
      <c r="N316" s="16"/>
      <c r="O316" s="18"/>
    </row>
    <row r="317" spans="1:15" ht="36" hidden="1" customHeight="1" outlineLevel="2" x14ac:dyDescent="0.2">
      <c r="A317" s="3"/>
      <c r="B317" s="319" t="s">
        <v>167</v>
      </c>
      <c r="C317" s="319"/>
      <c r="D317" s="11">
        <v>11042.19</v>
      </c>
      <c r="E317" s="12"/>
      <c r="F317" s="12"/>
      <c r="G317" s="13"/>
      <c r="H317" s="12"/>
      <c r="I317" s="13"/>
      <c r="J317" s="12"/>
      <c r="K317" s="13"/>
      <c r="L317" s="316">
        <v>11042.19</v>
      </c>
      <c r="M317" s="316"/>
      <c r="N317" s="12"/>
      <c r="O317" s="14"/>
    </row>
    <row r="318" spans="1:15" ht="12" hidden="1" customHeight="1" outlineLevel="2" x14ac:dyDescent="0.2">
      <c r="A318" s="3"/>
      <c r="B318" s="22"/>
      <c r="C318" s="23"/>
      <c r="D318" s="15">
        <v>96</v>
      </c>
      <c r="E318" s="16"/>
      <c r="F318" s="16"/>
      <c r="G318" s="17"/>
      <c r="H318" s="16"/>
      <c r="I318" s="17"/>
      <c r="J318" s="16"/>
      <c r="K318" s="17"/>
      <c r="L318" s="317">
        <v>96</v>
      </c>
      <c r="M318" s="317"/>
      <c r="N318" s="16"/>
      <c r="O318" s="18"/>
    </row>
    <row r="319" spans="1:15" ht="24" hidden="1" customHeight="1" outlineLevel="2" x14ac:dyDescent="0.2">
      <c r="A319" s="3"/>
      <c r="B319" s="319" t="s">
        <v>168</v>
      </c>
      <c r="C319" s="319"/>
      <c r="D319" s="11">
        <v>26779.66</v>
      </c>
      <c r="E319" s="12"/>
      <c r="F319" s="12"/>
      <c r="G319" s="13"/>
      <c r="H319" s="12"/>
      <c r="I319" s="13"/>
      <c r="J319" s="12"/>
      <c r="K319" s="13"/>
      <c r="L319" s="316">
        <v>26779.66</v>
      </c>
      <c r="M319" s="316"/>
      <c r="N319" s="12"/>
      <c r="O319" s="14"/>
    </row>
    <row r="320" spans="1:15" ht="12" hidden="1" customHeight="1" outlineLevel="2" x14ac:dyDescent="0.2">
      <c r="A320" s="3"/>
      <c r="B320" s="22"/>
      <c r="C320" s="23"/>
      <c r="D320" s="15">
        <v>40</v>
      </c>
      <c r="E320" s="16"/>
      <c r="F320" s="16"/>
      <c r="G320" s="17"/>
      <c r="H320" s="16"/>
      <c r="I320" s="17"/>
      <c r="J320" s="16"/>
      <c r="K320" s="17"/>
      <c r="L320" s="317">
        <v>40</v>
      </c>
      <c r="M320" s="317"/>
      <c r="N320" s="16"/>
      <c r="O320" s="18"/>
    </row>
    <row r="321" spans="1:15" ht="24" hidden="1" customHeight="1" outlineLevel="2" x14ac:dyDescent="0.2">
      <c r="A321" s="3"/>
      <c r="B321" s="319" t="s">
        <v>169</v>
      </c>
      <c r="C321" s="319"/>
      <c r="D321" s="11">
        <v>13645</v>
      </c>
      <c r="E321" s="12"/>
      <c r="F321" s="12"/>
      <c r="G321" s="13"/>
      <c r="H321" s="12"/>
      <c r="I321" s="13"/>
      <c r="J321" s="12"/>
      <c r="K321" s="13"/>
      <c r="L321" s="316">
        <v>13645</v>
      </c>
      <c r="M321" s="316"/>
      <c r="N321" s="12"/>
      <c r="O321" s="14"/>
    </row>
    <row r="322" spans="1:15" ht="12" hidden="1" customHeight="1" outlineLevel="2" x14ac:dyDescent="0.2">
      <c r="A322" s="3"/>
      <c r="B322" s="22"/>
      <c r="C322" s="23"/>
      <c r="D322" s="15">
        <v>1</v>
      </c>
      <c r="E322" s="16"/>
      <c r="F322" s="16"/>
      <c r="G322" s="17"/>
      <c r="H322" s="16"/>
      <c r="I322" s="17"/>
      <c r="J322" s="16"/>
      <c r="K322" s="17"/>
      <c r="L322" s="317">
        <v>1</v>
      </c>
      <c r="M322" s="317"/>
      <c r="N322" s="16"/>
      <c r="O322" s="18"/>
    </row>
    <row r="323" spans="1:15" ht="24" hidden="1" customHeight="1" outlineLevel="2" x14ac:dyDescent="0.2">
      <c r="A323" s="3"/>
      <c r="B323" s="319" t="s">
        <v>170</v>
      </c>
      <c r="C323" s="319"/>
      <c r="D323" s="11">
        <v>6532.2</v>
      </c>
      <c r="E323" s="12"/>
      <c r="F323" s="12"/>
      <c r="G323" s="13"/>
      <c r="H323" s="12"/>
      <c r="I323" s="13"/>
      <c r="J323" s="12"/>
      <c r="K323" s="13"/>
      <c r="L323" s="316">
        <v>6532.2</v>
      </c>
      <c r="M323" s="316"/>
      <c r="N323" s="12"/>
      <c r="O323" s="14"/>
    </row>
    <row r="324" spans="1:15" ht="12" hidden="1" customHeight="1" outlineLevel="2" x14ac:dyDescent="0.2">
      <c r="A324" s="3"/>
      <c r="B324" s="22"/>
      <c r="C324" s="23"/>
      <c r="D324" s="15">
        <v>20.5</v>
      </c>
      <c r="E324" s="16"/>
      <c r="F324" s="16"/>
      <c r="G324" s="17"/>
      <c r="H324" s="16"/>
      <c r="I324" s="17"/>
      <c r="J324" s="16"/>
      <c r="K324" s="17"/>
      <c r="L324" s="317">
        <v>20.5</v>
      </c>
      <c r="M324" s="317"/>
      <c r="N324" s="16"/>
      <c r="O324" s="18"/>
    </row>
    <row r="325" spans="1:15" ht="24" hidden="1" customHeight="1" outlineLevel="2" x14ac:dyDescent="0.2">
      <c r="A325" s="3"/>
      <c r="B325" s="319" t="s">
        <v>171</v>
      </c>
      <c r="C325" s="319"/>
      <c r="D325" s="11">
        <v>1705</v>
      </c>
      <c r="E325" s="12"/>
      <c r="F325" s="12"/>
      <c r="G325" s="13"/>
      <c r="H325" s="12"/>
      <c r="I325" s="13"/>
      <c r="J325" s="12"/>
      <c r="K325" s="13"/>
      <c r="L325" s="316">
        <v>1705</v>
      </c>
      <c r="M325" s="316"/>
      <c r="N325" s="12"/>
      <c r="O325" s="14"/>
    </row>
    <row r="326" spans="1:15" ht="12" hidden="1" customHeight="1" outlineLevel="2" x14ac:dyDescent="0.2">
      <c r="A326" s="3"/>
      <c r="B326" s="22"/>
      <c r="C326" s="23"/>
      <c r="D326" s="15">
        <v>1</v>
      </c>
      <c r="E326" s="16"/>
      <c r="F326" s="16"/>
      <c r="G326" s="17"/>
      <c r="H326" s="16"/>
      <c r="I326" s="17"/>
      <c r="J326" s="16"/>
      <c r="K326" s="17"/>
      <c r="L326" s="317">
        <v>1</v>
      </c>
      <c r="M326" s="317"/>
      <c r="N326" s="16"/>
      <c r="O326" s="18"/>
    </row>
    <row r="327" spans="1:15" ht="24" hidden="1" customHeight="1" outlineLevel="2" x14ac:dyDescent="0.2">
      <c r="A327" s="3"/>
      <c r="B327" s="319" t="s">
        <v>172</v>
      </c>
      <c r="C327" s="319"/>
      <c r="D327" s="11">
        <v>1850</v>
      </c>
      <c r="E327" s="12"/>
      <c r="F327" s="12"/>
      <c r="G327" s="13"/>
      <c r="H327" s="12"/>
      <c r="I327" s="13"/>
      <c r="J327" s="12"/>
      <c r="K327" s="13"/>
      <c r="L327" s="316">
        <v>1850</v>
      </c>
      <c r="M327" s="316"/>
      <c r="N327" s="12"/>
      <c r="O327" s="14"/>
    </row>
    <row r="328" spans="1:15" ht="12" hidden="1" customHeight="1" outlineLevel="2" x14ac:dyDescent="0.2">
      <c r="A328" s="3"/>
      <c r="B328" s="22"/>
      <c r="C328" s="23"/>
      <c r="D328" s="15">
        <v>1</v>
      </c>
      <c r="E328" s="16"/>
      <c r="F328" s="16"/>
      <c r="G328" s="17"/>
      <c r="H328" s="16"/>
      <c r="I328" s="17"/>
      <c r="J328" s="16"/>
      <c r="K328" s="17"/>
      <c r="L328" s="317">
        <v>1</v>
      </c>
      <c r="M328" s="317"/>
      <c r="N328" s="16"/>
      <c r="O328" s="18"/>
    </row>
    <row r="329" spans="1:15" ht="24" customHeight="1" outlineLevel="2" x14ac:dyDescent="0.2">
      <c r="A329" s="3"/>
      <c r="B329" s="319" t="s">
        <v>173</v>
      </c>
      <c r="C329" s="319"/>
      <c r="D329" s="11">
        <v>97130.51</v>
      </c>
      <c r="E329" s="12"/>
      <c r="F329" s="12"/>
      <c r="G329" s="13"/>
      <c r="H329" s="12"/>
      <c r="I329" s="13"/>
      <c r="J329" s="316">
        <v>97130.51</v>
      </c>
      <c r="K329" s="316"/>
      <c r="L329" s="12"/>
      <c r="M329" s="13"/>
      <c r="N329" s="12"/>
      <c r="O329" s="14"/>
    </row>
    <row r="330" spans="1:15" ht="12" customHeight="1" outlineLevel="2" x14ac:dyDescent="0.2">
      <c r="A330" s="3"/>
      <c r="B330" s="22"/>
      <c r="C330" s="23"/>
      <c r="D330" s="15">
        <v>1</v>
      </c>
      <c r="E330" s="16"/>
      <c r="F330" s="16"/>
      <c r="G330" s="17"/>
      <c r="H330" s="16"/>
      <c r="I330" s="17"/>
      <c r="J330" s="317">
        <v>1</v>
      </c>
      <c r="K330" s="317"/>
      <c r="L330" s="16"/>
      <c r="M330" s="17"/>
      <c r="N330" s="16"/>
      <c r="O330" s="18"/>
    </row>
    <row r="331" spans="1:15" ht="36" hidden="1" customHeight="1" outlineLevel="2" x14ac:dyDescent="0.2">
      <c r="A331" s="3"/>
      <c r="B331" s="319" t="s">
        <v>174</v>
      </c>
      <c r="C331" s="319"/>
      <c r="D331" s="11">
        <v>12975.3</v>
      </c>
      <c r="E331" s="12"/>
      <c r="F331" s="12"/>
      <c r="G331" s="13"/>
      <c r="H331" s="12"/>
      <c r="I331" s="13"/>
      <c r="J331" s="12"/>
      <c r="K331" s="13"/>
      <c r="L331" s="316">
        <v>12975.3</v>
      </c>
      <c r="M331" s="316"/>
      <c r="N331" s="12"/>
      <c r="O331" s="14"/>
    </row>
    <row r="332" spans="1:15" ht="12" hidden="1" customHeight="1" outlineLevel="2" x14ac:dyDescent="0.2">
      <c r="A332" s="3"/>
      <c r="B332" s="22"/>
      <c r="C332" s="23"/>
      <c r="D332" s="15">
        <v>9</v>
      </c>
      <c r="E332" s="16"/>
      <c r="F332" s="16"/>
      <c r="G332" s="17"/>
      <c r="H332" s="16"/>
      <c r="I332" s="17"/>
      <c r="J332" s="16"/>
      <c r="K332" s="17"/>
      <c r="L332" s="317">
        <v>9</v>
      </c>
      <c r="M332" s="317"/>
      <c r="N332" s="16"/>
      <c r="O332" s="18"/>
    </row>
    <row r="333" spans="1:15" ht="24" hidden="1" customHeight="1" outlineLevel="2" x14ac:dyDescent="0.2">
      <c r="A333" s="3"/>
      <c r="B333" s="319" t="s">
        <v>175</v>
      </c>
      <c r="C333" s="319"/>
      <c r="D333" s="24">
        <v>310</v>
      </c>
      <c r="E333" s="12"/>
      <c r="F333" s="12"/>
      <c r="G333" s="13"/>
      <c r="H333" s="12"/>
      <c r="I333" s="13"/>
      <c r="J333" s="12"/>
      <c r="K333" s="13"/>
      <c r="L333" s="334">
        <v>310</v>
      </c>
      <c r="M333" s="334"/>
      <c r="N333" s="12"/>
      <c r="O333" s="14"/>
    </row>
    <row r="334" spans="1:15" ht="12" hidden="1" customHeight="1" outlineLevel="2" x14ac:dyDescent="0.2">
      <c r="A334" s="3"/>
      <c r="B334" s="22"/>
      <c r="C334" s="23"/>
      <c r="D334" s="15">
        <v>1</v>
      </c>
      <c r="E334" s="16"/>
      <c r="F334" s="16"/>
      <c r="G334" s="17"/>
      <c r="H334" s="16"/>
      <c r="I334" s="17"/>
      <c r="J334" s="16"/>
      <c r="K334" s="17"/>
      <c r="L334" s="317">
        <v>1</v>
      </c>
      <c r="M334" s="317"/>
      <c r="N334" s="16"/>
      <c r="O334" s="18"/>
    </row>
    <row r="335" spans="1:15" ht="24" hidden="1" customHeight="1" outlineLevel="2" x14ac:dyDescent="0.2">
      <c r="A335" s="3"/>
      <c r="B335" s="319" t="s">
        <v>176</v>
      </c>
      <c r="C335" s="319"/>
      <c r="D335" s="11">
        <v>7203.38</v>
      </c>
      <c r="E335" s="12"/>
      <c r="F335" s="12"/>
      <c r="G335" s="13"/>
      <c r="H335" s="12"/>
      <c r="I335" s="13"/>
      <c r="J335" s="12"/>
      <c r="K335" s="13"/>
      <c r="L335" s="316">
        <v>7203.38</v>
      </c>
      <c r="M335" s="316"/>
      <c r="N335" s="12"/>
      <c r="O335" s="14"/>
    </row>
    <row r="336" spans="1:15" ht="12" hidden="1" customHeight="1" outlineLevel="2" x14ac:dyDescent="0.2">
      <c r="A336" s="3"/>
      <c r="B336" s="22"/>
      <c r="C336" s="23"/>
      <c r="D336" s="15">
        <v>2</v>
      </c>
      <c r="E336" s="16"/>
      <c r="F336" s="16"/>
      <c r="G336" s="17"/>
      <c r="H336" s="16"/>
      <c r="I336" s="17"/>
      <c r="J336" s="16"/>
      <c r="K336" s="17"/>
      <c r="L336" s="317">
        <v>2</v>
      </c>
      <c r="M336" s="317"/>
      <c r="N336" s="16"/>
      <c r="O336" s="18"/>
    </row>
    <row r="337" spans="1:15" ht="12" hidden="1" customHeight="1" outlineLevel="2" x14ac:dyDescent="0.2">
      <c r="A337" s="3"/>
      <c r="B337" s="319" t="s">
        <v>177</v>
      </c>
      <c r="C337" s="319"/>
      <c r="D337" s="11">
        <v>1898.3</v>
      </c>
      <c r="E337" s="12"/>
      <c r="F337" s="12"/>
      <c r="G337" s="13"/>
      <c r="H337" s="12"/>
      <c r="I337" s="13"/>
      <c r="J337" s="12"/>
      <c r="K337" s="13"/>
      <c r="L337" s="316">
        <v>1898.3</v>
      </c>
      <c r="M337" s="316"/>
      <c r="N337" s="12"/>
      <c r="O337" s="14"/>
    </row>
    <row r="338" spans="1:15" ht="12" hidden="1" customHeight="1" outlineLevel="2" x14ac:dyDescent="0.2">
      <c r="A338" s="3"/>
      <c r="B338" s="22"/>
      <c r="C338" s="23"/>
      <c r="D338" s="15">
        <v>1</v>
      </c>
      <c r="E338" s="16"/>
      <c r="F338" s="16"/>
      <c r="G338" s="17"/>
      <c r="H338" s="16"/>
      <c r="I338" s="17"/>
      <c r="J338" s="16"/>
      <c r="K338" s="17"/>
      <c r="L338" s="317">
        <v>1</v>
      </c>
      <c r="M338" s="317"/>
      <c r="N338" s="16"/>
      <c r="O338" s="18"/>
    </row>
    <row r="339" spans="1:15" ht="12" hidden="1" customHeight="1" outlineLevel="2" x14ac:dyDescent="0.2">
      <c r="A339" s="3"/>
      <c r="B339" s="319" t="s">
        <v>178</v>
      </c>
      <c r="C339" s="319"/>
      <c r="D339" s="11">
        <v>10190.1</v>
      </c>
      <c r="E339" s="12"/>
      <c r="F339" s="12"/>
      <c r="G339" s="13"/>
      <c r="H339" s="12"/>
      <c r="I339" s="13"/>
      <c r="J339" s="12"/>
      <c r="K339" s="13"/>
      <c r="L339" s="316">
        <v>10190.1</v>
      </c>
      <c r="M339" s="316"/>
      <c r="N339" s="12"/>
      <c r="O339" s="14"/>
    </row>
    <row r="340" spans="1:15" ht="12" hidden="1" customHeight="1" outlineLevel="2" x14ac:dyDescent="0.2">
      <c r="A340" s="3"/>
      <c r="B340" s="22"/>
      <c r="C340" s="23"/>
      <c r="D340" s="15">
        <v>2</v>
      </c>
      <c r="E340" s="16"/>
      <c r="F340" s="16"/>
      <c r="G340" s="17"/>
      <c r="H340" s="16"/>
      <c r="I340" s="17"/>
      <c r="J340" s="16"/>
      <c r="K340" s="17"/>
      <c r="L340" s="317">
        <v>2</v>
      </c>
      <c r="M340" s="317"/>
      <c r="N340" s="16"/>
      <c r="O340" s="18"/>
    </row>
    <row r="341" spans="1:15" ht="36" hidden="1" customHeight="1" outlineLevel="2" x14ac:dyDescent="0.2">
      <c r="A341" s="3"/>
      <c r="B341" s="319" t="s">
        <v>179</v>
      </c>
      <c r="C341" s="319"/>
      <c r="D341" s="11">
        <v>33700.800000000003</v>
      </c>
      <c r="E341" s="12"/>
      <c r="F341" s="12"/>
      <c r="G341" s="13"/>
      <c r="H341" s="12"/>
      <c r="I341" s="13"/>
      <c r="J341" s="12"/>
      <c r="K341" s="13"/>
      <c r="L341" s="316">
        <v>33700.800000000003</v>
      </c>
      <c r="M341" s="316"/>
      <c r="N341" s="12"/>
      <c r="O341" s="14"/>
    </row>
    <row r="342" spans="1:15" ht="12" hidden="1" customHeight="1" outlineLevel="2" x14ac:dyDescent="0.2">
      <c r="A342" s="3"/>
      <c r="B342" s="22"/>
      <c r="C342" s="23"/>
      <c r="D342" s="15">
        <v>2</v>
      </c>
      <c r="E342" s="16"/>
      <c r="F342" s="16"/>
      <c r="G342" s="17"/>
      <c r="H342" s="16"/>
      <c r="I342" s="17"/>
      <c r="J342" s="16"/>
      <c r="K342" s="17"/>
      <c r="L342" s="317">
        <v>2</v>
      </c>
      <c r="M342" s="317"/>
      <c r="N342" s="16"/>
      <c r="O342" s="18"/>
    </row>
    <row r="343" spans="1:15" ht="12" hidden="1" customHeight="1" outlineLevel="2" x14ac:dyDescent="0.2">
      <c r="A343" s="3"/>
      <c r="B343" s="319" t="s">
        <v>180</v>
      </c>
      <c r="C343" s="319"/>
      <c r="D343" s="11">
        <v>1220</v>
      </c>
      <c r="E343" s="12"/>
      <c r="F343" s="12"/>
      <c r="G343" s="13"/>
      <c r="H343" s="12"/>
      <c r="I343" s="13"/>
      <c r="J343" s="12"/>
      <c r="K343" s="13"/>
      <c r="L343" s="316">
        <v>1220</v>
      </c>
      <c r="M343" s="316"/>
      <c r="N343" s="12"/>
      <c r="O343" s="14"/>
    </row>
    <row r="344" spans="1:15" ht="12" hidden="1" customHeight="1" outlineLevel="2" x14ac:dyDescent="0.2">
      <c r="A344" s="3"/>
      <c r="B344" s="22"/>
      <c r="C344" s="23"/>
      <c r="D344" s="15">
        <v>1</v>
      </c>
      <c r="E344" s="16"/>
      <c r="F344" s="16"/>
      <c r="G344" s="17"/>
      <c r="H344" s="16"/>
      <c r="I344" s="17"/>
      <c r="J344" s="16"/>
      <c r="K344" s="17"/>
      <c r="L344" s="317">
        <v>1</v>
      </c>
      <c r="M344" s="317"/>
      <c r="N344" s="16"/>
      <c r="O344" s="18"/>
    </row>
    <row r="345" spans="1:15" ht="12" hidden="1" customHeight="1" outlineLevel="2" x14ac:dyDescent="0.2">
      <c r="A345" s="3"/>
      <c r="B345" s="319" t="s">
        <v>181</v>
      </c>
      <c r="C345" s="319"/>
      <c r="D345" s="24">
        <v>141.02000000000001</v>
      </c>
      <c r="E345" s="12"/>
      <c r="F345" s="12"/>
      <c r="G345" s="13"/>
      <c r="H345" s="12"/>
      <c r="I345" s="13"/>
      <c r="J345" s="12"/>
      <c r="K345" s="13"/>
      <c r="L345" s="334">
        <v>141.02000000000001</v>
      </c>
      <c r="M345" s="334"/>
      <c r="N345" s="12"/>
      <c r="O345" s="14"/>
    </row>
    <row r="346" spans="1:15" ht="12" hidden="1" customHeight="1" outlineLevel="2" x14ac:dyDescent="0.2">
      <c r="A346" s="3"/>
      <c r="B346" s="22"/>
      <c r="C346" s="23"/>
      <c r="D346" s="15">
        <v>1</v>
      </c>
      <c r="E346" s="16"/>
      <c r="F346" s="16"/>
      <c r="G346" s="17"/>
      <c r="H346" s="16"/>
      <c r="I346" s="17"/>
      <c r="J346" s="16"/>
      <c r="K346" s="17"/>
      <c r="L346" s="317">
        <v>1</v>
      </c>
      <c r="M346" s="317"/>
      <c r="N346" s="16"/>
      <c r="O346" s="18"/>
    </row>
    <row r="347" spans="1:15" ht="24" hidden="1" customHeight="1" outlineLevel="2" x14ac:dyDescent="0.2">
      <c r="A347" s="3"/>
      <c r="B347" s="319" t="s">
        <v>182</v>
      </c>
      <c r="C347" s="319"/>
      <c r="D347" s="11">
        <v>22256</v>
      </c>
      <c r="E347" s="12"/>
      <c r="F347" s="12"/>
      <c r="G347" s="13"/>
      <c r="H347" s="12"/>
      <c r="I347" s="13"/>
      <c r="J347" s="12"/>
      <c r="K347" s="13"/>
      <c r="L347" s="316">
        <v>22256</v>
      </c>
      <c r="M347" s="316"/>
      <c r="N347" s="12"/>
      <c r="O347" s="14"/>
    </row>
    <row r="348" spans="1:15" ht="12" hidden="1" customHeight="1" outlineLevel="2" x14ac:dyDescent="0.2">
      <c r="A348" s="3"/>
      <c r="B348" s="22"/>
      <c r="C348" s="23"/>
      <c r="D348" s="15">
        <v>2</v>
      </c>
      <c r="E348" s="16"/>
      <c r="F348" s="16"/>
      <c r="G348" s="17"/>
      <c r="H348" s="16"/>
      <c r="I348" s="17"/>
      <c r="J348" s="16"/>
      <c r="K348" s="17"/>
      <c r="L348" s="317">
        <v>2</v>
      </c>
      <c r="M348" s="317"/>
      <c r="N348" s="16"/>
      <c r="O348" s="18"/>
    </row>
    <row r="349" spans="1:15" ht="24" hidden="1" customHeight="1" outlineLevel="2" x14ac:dyDescent="0.2">
      <c r="A349" s="3"/>
      <c r="B349" s="319" t="s">
        <v>183</v>
      </c>
      <c r="C349" s="319"/>
      <c r="D349" s="11">
        <v>46236</v>
      </c>
      <c r="E349" s="12"/>
      <c r="F349" s="12"/>
      <c r="G349" s="13"/>
      <c r="H349" s="12"/>
      <c r="I349" s="13"/>
      <c r="J349" s="12"/>
      <c r="K349" s="13"/>
      <c r="L349" s="316">
        <v>46236</v>
      </c>
      <c r="M349" s="316"/>
      <c r="N349" s="12"/>
      <c r="O349" s="14"/>
    </row>
    <row r="350" spans="1:15" ht="12" hidden="1" customHeight="1" outlineLevel="2" x14ac:dyDescent="0.2">
      <c r="A350" s="3"/>
      <c r="B350" s="22"/>
      <c r="C350" s="23"/>
      <c r="D350" s="15">
        <v>4</v>
      </c>
      <c r="E350" s="16"/>
      <c r="F350" s="16"/>
      <c r="G350" s="17"/>
      <c r="H350" s="16"/>
      <c r="I350" s="17"/>
      <c r="J350" s="16"/>
      <c r="K350" s="17"/>
      <c r="L350" s="317">
        <v>4</v>
      </c>
      <c r="M350" s="317"/>
      <c r="N350" s="16"/>
      <c r="O350" s="18"/>
    </row>
    <row r="351" spans="1:15" ht="12" hidden="1" customHeight="1" outlineLevel="2" x14ac:dyDescent="0.2">
      <c r="A351" s="3"/>
      <c r="B351" s="335" t="s">
        <v>184</v>
      </c>
      <c r="C351" s="335"/>
      <c r="D351" s="37">
        <v>6486.48</v>
      </c>
      <c r="E351" s="38"/>
      <c r="F351" s="38"/>
      <c r="G351" s="39"/>
      <c r="H351" s="38"/>
      <c r="I351" s="39"/>
      <c r="J351" s="38"/>
      <c r="K351" s="39"/>
      <c r="L351" s="336">
        <v>6486.48</v>
      </c>
      <c r="M351" s="336"/>
      <c r="N351" s="38"/>
      <c r="O351" s="40"/>
    </row>
    <row r="352" spans="1:15" ht="12" hidden="1" customHeight="1" outlineLevel="2" x14ac:dyDescent="0.2">
      <c r="A352" s="3"/>
      <c r="B352" s="41"/>
      <c r="C352" s="42"/>
      <c r="D352" s="43">
        <v>39</v>
      </c>
      <c r="E352" s="44"/>
      <c r="F352" s="44"/>
      <c r="G352" s="45"/>
      <c r="H352" s="44"/>
      <c r="I352" s="45"/>
      <c r="J352" s="44"/>
      <c r="K352" s="45"/>
      <c r="L352" s="337">
        <v>39</v>
      </c>
      <c r="M352" s="337"/>
      <c r="N352" s="44"/>
      <c r="O352" s="46"/>
    </row>
    <row r="353" spans="1:15" ht="12" hidden="1" customHeight="1" outlineLevel="2" x14ac:dyDescent="0.2">
      <c r="A353" s="3"/>
      <c r="B353" s="335" t="s">
        <v>185</v>
      </c>
      <c r="C353" s="335"/>
      <c r="D353" s="47">
        <v>781.55</v>
      </c>
      <c r="E353" s="38"/>
      <c r="F353" s="38"/>
      <c r="G353" s="39"/>
      <c r="H353" s="38"/>
      <c r="I353" s="39"/>
      <c r="J353" s="38"/>
      <c r="K353" s="39"/>
      <c r="L353" s="338">
        <v>781.55</v>
      </c>
      <c r="M353" s="338"/>
      <c r="N353" s="38"/>
      <c r="O353" s="40"/>
    </row>
    <row r="354" spans="1:15" ht="12" hidden="1" customHeight="1" outlineLevel="2" x14ac:dyDescent="0.2">
      <c r="A354" s="3"/>
      <c r="B354" s="41"/>
      <c r="C354" s="42"/>
      <c r="D354" s="43">
        <v>5</v>
      </c>
      <c r="E354" s="44"/>
      <c r="F354" s="44"/>
      <c r="G354" s="45"/>
      <c r="H354" s="44"/>
      <c r="I354" s="45"/>
      <c r="J354" s="44"/>
      <c r="K354" s="45"/>
      <c r="L354" s="337">
        <v>5</v>
      </c>
      <c r="M354" s="337"/>
      <c r="N354" s="44"/>
      <c r="O354" s="46"/>
    </row>
    <row r="355" spans="1:15" ht="12" hidden="1" customHeight="1" outlineLevel="2" x14ac:dyDescent="0.2">
      <c r="A355" s="3"/>
      <c r="B355" s="335" t="s">
        <v>186</v>
      </c>
      <c r="C355" s="335"/>
      <c r="D355" s="37">
        <v>8404.2000000000007</v>
      </c>
      <c r="E355" s="38"/>
      <c r="F355" s="38"/>
      <c r="G355" s="39"/>
      <c r="H355" s="38"/>
      <c r="I355" s="39"/>
      <c r="J355" s="38"/>
      <c r="K355" s="39"/>
      <c r="L355" s="336">
        <v>8404.2000000000007</v>
      </c>
      <c r="M355" s="336"/>
      <c r="N355" s="38"/>
      <c r="O355" s="40"/>
    </row>
    <row r="356" spans="1:15" ht="12" hidden="1" customHeight="1" outlineLevel="2" x14ac:dyDescent="0.2">
      <c r="A356" s="3"/>
      <c r="B356" s="41"/>
      <c r="C356" s="42"/>
      <c r="D356" s="43">
        <v>15</v>
      </c>
      <c r="E356" s="44"/>
      <c r="F356" s="44"/>
      <c r="G356" s="45"/>
      <c r="H356" s="44"/>
      <c r="I356" s="45"/>
      <c r="J356" s="44"/>
      <c r="K356" s="45"/>
      <c r="L356" s="337">
        <v>15</v>
      </c>
      <c r="M356" s="337"/>
      <c r="N356" s="44"/>
      <c r="O356" s="46"/>
    </row>
    <row r="357" spans="1:15" ht="36" hidden="1" customHeight="1" outlineLevel="2" x14ac:dyDescent="0.2">
      <c r="A357" s="3"/>
      <c r="B357" s="319" t="s">
        <v>187</v>
      </c>
      <c r="C357" s="319"/>
      <c r="D357" s="11">
        <v>158492.88</v>
      </c>
      <c r="E357" s="12"/>
      <c r="F357" s="12"/>
      <c r="G357" s="13"/>
      <c r="H357" s="12"/>
      <c r="I357" s="13"/>
      <c r="J357" s="12"/>
      <c r="K357" s="13"/>
      <c r="L357" s="316">
        <v>158492.88</v>
      </c>
      <c r="M357" s="316"/>
      <c r="N357" s="12"/>
      <c r="O357" s="14"/>
    </row>
    <row r="358" spans="1:15" ht="12" hidden="1" customHeight="1" outlineLevel="2" x14ac:dyDescent="0.2">
      <c r="A358" s="3"/>
      <c r="B358" s="22"/>
      <c r="C358" s="23"/>
      <c r="D358" s="15">
        <v>2</v>
      </c>
      <c r="E358" s="16"/>
      <c r="F358" s="16"/>
      <c r="G358" s="17"/>
      <c r="H358" s="16"/>
      <c r="I358" s="17"/>
      <c r="J358" s="16"/>
      <c r="K358" s="17"/>
      <c r="L358" s="317">
        <v>2</v>
      </c>
      <c r="M358" s="317"/>
      <c r="N358" s="16"/>
      <c r="O358" s="18"/>
    </row>
    <row r="359" spans="1:15" ht="36" hidden="1" customHeight="1" outlineLevel="2" x14ac:dyDescent="0.2">
      <c r="A359" s="3"/>
      <c r="B359" s="319" t="s">
        <v>188</v>
      </c>
      <c r="C359" s="319"/>
      <c r="D359" s="11">
        <v>381921.39</v>
      </c>
      <c r="E359" s="12"/>
      <c r="F359" s="12"/>
      <c r="G359" s="13"/>
      <c r="H359" s="12"/>
      <c r="I359" s="13"/>
      <c r="J359" s="12"/>
      <c r="K359" s="13"/>
      <c r="L359" s="316">
        <v>381921.39</v>
      </c>
      <c r="M359" s="316"/>
      <c r="N359" s="12"/>
      <c r="O359" s="14"/>
    </row>
    <row r="360" spans="1:15" ht="12" hidden="1" customHeight="1" outlineLevel="2" x14ac:dyDescent="0.2">
      <c r="A360" s="3"/>
      <c r="B360" s="22"/>
      <c r="C360" s="23"/>
      <c r="D360" s="15">
        <v>3</v>
      </c>
      <c r="E360" s="16"/>
      <c r="F360" s="16"/>
      <c r="G360" s="17"/>
      <c r="H360" s="16"/>
      <c r="I360" s="17"/>
      <c r="J360" s="16"/>
      <c r="K360" s="17"/>
      <c r="L360" s="317">
        <v>3</v>
      </c>
      <c r="M360" s="317"/>
      <c r="N360" s="16"/>
      <c r="O360" s="18"/>
    </row>
    <row r="361" spans="1:15" ht="12" hidden="1" customHeight="1" outlineLevel="2" x14ac:dyDescent="0.2">
      <c r="A361" s="3"/>
      <c r="B361" s="319" t="s">
        <v>189</v>
      </c>
      <c r="C361" s="319"/>
      <c r="D361" s="11">
        <v>1935.19</v>
      </c>
      <c r="E361" s="12"/>
      <c r="F361" s="12"/>
      <c r="G361" s="13"/>
      <c r="H361" s="12"/>
      <c r="I361" s="13"/>
      <c r="J361" s="12"/>
      <c r="K361" s="13"/>
      <c r="L361" s="316">
        <v>1935.19</v>
      </c>
      <c r="M361" s="316"/>
      <c r="N361" s="12"/>
      <c r="O361" s="14"/>
    </row>
    <row r="362" spans="1:15" ht="12" hidden="1" customHeight="1" outlineLevel="2" x14ac:dyDescent="0.2">
      <c r="A362" s="3"/>
      <c r="B362" s="22"/>
      <c r="C362" s="23"/>
      <c r="D362" s="15">
        <v>2</v>
      </c>
      <c r="E362" s="16"/>
      <c r="F362" s="16"/>
      <c r="G362" s="17"/>
      <c r="H362" s="16"/>
      <c r="I362" s="17"/>
      <c r="J362" s="16"/>
      <c r="K362" s="17"/>
      <c r="L362" s="317">
        <v>2</v>
      </c>
      <c r="M362" s="317"/>
      <c r="N362" s="16"/>
      <c r="O362" s="18"/>
    </row>
    <row r="363" spans="1:15" ht="24" hidden="1" customHeight="1" outlineLevel="2" x14ac:dyDescent="0.2">
      <c r="A363" s="3"/>
      <c r="B363" s="319" t="s">
        <v>190</v>
      </c>
      <c r="C363" s="319"/>
      <c r="D363" s="11">
        <v>1881.22</v>
      </c>
      <c r="E363" s="12"/>
      <c r="F363" s="12"/>
      <c r="G363" s="13"/>
      <c r="H363" s="12"/>
      <c r="I363" s="13"/>
      <c r="J363" s="12"/>
      <c r="K363" s="13"/>
      <c r="L363" s="316">
        <v>1881.22</v>
      </c>
      <c r="M363" s="316"/>
      <c r="N363" s="12"/>
      <c r="O363" s="14"/>
    </row>
    <row r="364" spans="1:15" ht="12" hidden="1" customHeight="1" outlineLevel="2" x14ac:dyDescent="0.2">
      <c r="A364" s="3"/>
      <c r="B364" s="22"/>
      <c r="C364" s="23"/>
      <c r="D364" s="15">
        <v>1</v>
      </c>
      <c r="E364" s="16"/>
      <c r="F364" s="16"/>
      <c r="G364" s="17"/>
      <c r="H364" s="16"/>
      <c r="I364" s="17"/>
      <c r="J364" s="16"/>
      <c r="K364" s="17"/>
      <c r="L364" s="317">
        <v>1</v>
      </c>
      <c r="M364" s="317"/>
      <c r="N364" s="16"/>
      <c r="O364" s="18"/>
    </row>
    <row r="365" spans="1:15" ht="24" hidden="1" customHeight="1" outlineLevel="2" x14ac:dyDescent="0.2">
      <c r="A365" s="3"/>
      <c r="B365" s="319" t="s">
        <v>191</v>
      </c>
      <c r="C365" s="319"/>
      <c r="D365" s="11">
        <v>21424.22</v>
      </c>
      <c r="E365" s="12"/>
      <c r="F365" s="12"/>
      <c r="G365" s="13"/>
      <c r="H365" s="12"/>
      <c r="I365" s="13"/>
      <c r="J365" s="12"/>
      <c r="K365" s="13"/>
      <c r="L365" s="316">
        <v>21424.22</v>
      </c>
      <c r="M365" s="316"/>
      <c r="N365" s="12"/>
      <c r="O365" s="14"/>
    </row>
    <row r="366" spans="1:15" ht="12" hidden="1" customHeight="1" outlineLevel="2" x14ac:dyDescent="0.2">
      <c r="A366" s="3"/>
      <c r="B366" s="22"/>
      <c r="C366" s="23"/>
      <c r="D366" s="15">
        <v>11</v>
      </c>
      <c r="E366" s="16"/>
      <c r="F366" s="16"/>
      <c r="G366" s="17"/>
      <c r="H366" s="16"/>
      <c r="I366" s="17"/>
      <c r="J366" s="16"/>
      <c r="K366" s="17"/>
      <c r="L366" s="317">
        <v>11</v>
      </c>
      <c r="M366" s="317"/>
      <c r="N366" s="16"/>
      <c r="O366" s="18"/>
    </row>
    <row r="367" spans="1:15" ht="24" hidden="1" customHeight="1" outlineLevel="2" x14ac:dyDescent="0.2">
      <c r="A367" s="3"/>
      <c r="B367" s="319" t="s">
        <v>192</v>
      </c>
      <c r="C367" s="319"/>
      <c r="D367" s="11">
        <v>7414</v>
      </c>
      <c r="E367" s="12"/>
      <c r="F367" s="12"/>
      <c r="G367" s="13"/>
      <c r="H367" s="12"/>
      <c r="I367" s="13"/>
      <c r="J367" s="12"/>
      <c r="K367" s="13"/>
      <c r="L367" s="316">
        <v>7414</v>
      </c>
      <c r="M367" s="316"/>
      <c r="N367" s="12"/>
      <c r="O367" s="14"/>
    </row>
    <row r="368" spans="1:15" ht="12" hidden="1" customHeight="1" outlineLevel="2" x14ac:dyDescent="0.2">
      <c r="A368" s="3"/>
      <c r="B368" s="22"/>
      <c r="C368" s="23"/>
      <c r="D368" s="15">
        <v>2</v>
      </c>
      <c r="E368" s="16"/>
      <c r="F368" s="16"/>
      <c r="G368" s="17"/>
      <c r="H368" s="16"/>
      <c r="I368" s="17"/>
      <c r="J368" s="16"/>
      <c r="K368" s="17"/>
      <c r="L368" s="317">
        <v>2</v>
      </c>
      <c r="M368" s="317"/>
      <c r="N368" s="16"/>
      <c r="O368" s="18"/>
    </row>
    <row r="369" spans="1:15" ht="48" hidden="1" customHeight="1" outlineLevel="2" x14ac:dyDescent="0.2">
      <c r="A369" s="3"/>
      <c r="B369" s="319" t="s">
        <v>193</v>
      </c>
      <c r="C369" s="319"/>
      <c r="D369" s="11">
        <v>2609.71</v>
      </c>
      <c r="E369" s="12"/>
      <c r="F369" s="12"/>
      <c r="G369" s="13"/>
      <c r="H369" s="12"/>
      <c r="I369" s="13"/>
      <c r="J369" s="12"/>
      <c r="K369" s="13"/>
      <c r="L369" s="316">
        <v>2609.71</v>
      </c>
      <c r="M369" s="316"/>
      <c r="N369" s="12"/>
      <c r="O369" s="14"/>
    </row>
    <row r="370" spans="1:15" ht="12" hidden="1" customHeight="1" outlineLevel="2" x14ac:dyDescent="0.2">
      <c r="A370" s="3"/>
      <c r="B370" s="22"/>
      <c r="C370" s="23"/>
      <c r="D370" s="15">
        <v>1</v>
      </c>
      <c r="E370" s="16"/>
      <c r="F370" s="16"/>
      <c r="G370" s="17"/>
      <c r="H370" s="16"/>
      <c r="I370" s="17"/>
      <c r="J370" s="16"/>
      <c r="K370" s="17"/>
      <c r="L370" s="317">
        <v>1</v>
      </c>
      <c r="M370" s="317"/>
      <c r="N370" s="16"/>
      <c r="O370" s="18"/>
    </row>
    <row r="371" spans="1:15" ht="12" hidden="1" customHeight="1" outlineLevel="2" x14ac:dyDescent="0.2">
      <c r="A371" s="3"/>
      <c r="B371" s="319" t="s">
        <v>194</v>
      </c>
      <c r="C371" s="319"/>
      <c r="D371" s="11">
        <v>108534.91</v>
      </c>
      <c r="E371" s="12"/>
      <c r="F371" s="12"/>
      <c r="G371" s="13"/>
      <c r="H371" s="12"/>
      <c r="I371" s="13"/>
      <c r="J371" s="12"/>
      <c r="K371" s="13"/>
      <c r="L371" s="316">
        <v>108534.91</v>
      </c>
      <c r="M371" s="316"/>
      <c r="N371" s="12"/>
      <c r="O371" s="14"/>
    </row>
    <row r="372" spans="1:15" ht="12" hidden="1" customHeight="1" outlineLevel="2" x14ac:dyDescent="0.2">
      <c r="A372" s="3"/>
      <c r="B372" s="22"/>
      <c r="C372" s="23"/>
      <c r="D372" s="15">
        <v>48</v>
      </c>
      <c r="E372" s="16"/>
      <c r="F372" s="16"/>
      <c r="G372" s="17"/>
      <c r="H372" s="16"/>
      <c r="I372" s="17"/>
      <c r="J372" s="16"/>
      <c r="K372" s="17"/>
      <c r="L372" s="317">
        <v>48</v>
      </c>
      <c r="M372" s="317"/>
      <c r="N372" s="16"/>
      <c r="O372" s="18"/>
    </row>
    <row r="373" spans="1:15" ht="24" customHeight="1" outlineLevel="2" x14ac:dyDescent="0.2">
      <c r="A373" s="3"/>
      <c r="B373" s="319" t="s">
        <v>195</v>
      </c>
      <c r="C373" s="319"/>
      <c r="D373" s="11">
        <v>4463.3900000000003</v>
      </c>
      <c r="E373" s="12"/>
      <c r="F373" s="12"/>
      <c r="G373" s="13"/>
      <c r="H373" s="12"/>
      <c r="I373" s="13"/>
      <c r="J373" s="316">
        <v>4463.3900000000003</v>
      </c>
      <c r="K373" s="316"/>
      <c r="L373" s="12"/>
      <c r="M373" s="13"/>
      <c r="N373" s="12"/>
      <c r="O373" s="14"/>
    </row>
    <row r="374" spans="1:15" ht="12" customHeight="1" outlineLevel="2" x14ac:dyDescent="0.2">
      <c r="A374" s="3"/>
      <c r="B374" s="22"/>
      <c r="C374" s="23"/>
      <c r="D374" s="15">
        <v>25.2</v>
      </c>
      <c r="E374" s="16"/>
      <c r="F374" s="16"/>
      <c r="G374" s="17"/>
      <c r="H374" s="16"/>
      <c r="I374" s="17"/>
      <c r="J374" s="317">
        <v>25.2</v>
      </c>
      <c r="K374" s="317"/>
      <c r="L374" s="16"/>
      <c r="M374" s="17"/>
      <c r="N374" s="16"/>
      <c r="O374" s="18"/>
    </row>
    <row r="375" spans="1:15" ht="24" hidden="1" customHeight="1" outlineLevel="2" x14ac:dyDescent="0.2">
      <c r="A375" s="3"/>
      <c r="B375" s="319" t="s">
        <v>196</v>
      </c>
      <c r="C375" s="319"/>
      <c r="D375" s="11">
        <v>7500</v>
      </c>
      <c r="E375" s="12"/>
      <c r="F375" s="12"/>
      <c r="G375" s="13"/>
      <c r="H375" s="12"/>
      <c r="I375" s="13"/>
      <c r="J375" s="12"/>
      <c r="K375" s="13"/>
      <c r="L375" s="316">
        <v>7500</v>
      </c>
      <c r="M375" s="316"/>
      <c r="N375" s="12"/>
      <c r="O375" s="14"/>
    </row>
    <row r="376" spans="1:15" ht="12" hidden="1" customHeight="1" outlineLevel="2" x14ac:dyDescent="0.2">
      <c r="A376" s="3"/>
      <c r="B376" s="22"/>
      <c r="C376" s="23"/>
      <c r="D376" s="15">
        <v>300</v>
      </c>
      <c r="E376" s="16"/>
      <c r="F376" s="16"/>
      <c r="G376" s="17"/>
      <c r="H376" s="16"/>
      <c r="I376" s="17"/>
      <c r="J376" s="16"/>
      <c r="K376" s="17"/>
      <c r="L376" s="317">
        <v>300</v>
      </c>
      <c r="M376" s="317"/>
      <c r="N376" s="16"/>
      <c r="O376" s="18"/>
    </row>
    <row r="377" spans="1:15" ht="12" hidden="1" customHeight="1" outlineLevel="2" x14ac:dyDescent="0.2">
      <c r="A377" s="3"/>
      <c r="B377" s="319" t="s">
        <v>197</v>
      </c>
      <c r="C377" s="319"/>
      <c r="D377" s="11">
        <v>1946.14</v>
      </c>
      <c r="E377" s="12"/>
      <c r="F377" s="12"/>
      <c r="G377" s="13"/>
      <c r="H377" s="12"/>
      <c r="I377" s="13"/>
      <c r="J377" s="12"/>
      <c r="K377" s="13"/>
      <c r="L377" s="316">
        <v>1946.14</v>
      </c>
      <c r="M377" s="316"/>
      <c r="N377" s="12"/>
      <c r="O377" s="14"/>
    </row>
    <row r="378" spans="1:15" ht="12" hidden="1" customHeight="1" outlineLevel="2" x14ac:dyDescent="0.2">
      <c r="A378" s="3"/>
      <c r="B378" s="22"/>
      <c r="C378" s="23"/>
      <c r="D378" s="15">
        <v>16</v>
      </c>
      <c r="E378" s="16"/>
      <c r="F378" s="16"/>
      <c r="G378" s="17"/>
      <c r="H378" s="16"/>
      <c r="I378" s="17"/>
      <c r="J378" s="16"/>
      <c r="K378" s="17"/>
      <c r="L378" s="317">
        <v>16</v>
      </c>
      <c r="M378" s="317"/>
      <c r="N378" s="16"/>
      <c r="O378" s="18"/>
    </row>
    <row r="379" spans="1:15" ht="12" hidden="1" customHeight="1" outlineLevel="2" x14ac:dyDescent="0.2">
      <c r="A379" s="3"/>
      <c r="B379" s="319" t="s">
        <v>198</v>
      </c>
      <c r="C379" s="319"/>
      <c r="D379" s="24">
        <v>115.02</v>
      </c>
      <c r="E379" s="12"/>
      <c r="F379" s="12"/>
      <c r="G379" s="13"/>
      <c r="H379" s="12"/>
      <c r="I379" s="13"/>
      <c r="J379" s="12"/>
      <c r="K379" s="13"/>
      <c r="L379" s="334">
        <v>115.02</v>
      </c>
      <c r="M379" s="334"/>
      <c r="N379" s="12"/>
      <c r="O379" s="14"/>
    </row>
    <row r="380" spans="1:15" ht="12" hidden="1" customHeight="1" outlineLevel="2" x14ac:dyDescent="0.2">
      <c r="A380" s="3"/>
      <c r="B380" s="22"/>
      <c r="C380" s="23"/>
      <c r="D380" s="15">
        <v>2</v>
      </c>
      <c r="E380" s="16"/>
      <c r="F380" s="16"/>
      <c r="G380" s="17"/>
      <c r="H380" s="16"/>
      <c r="I380" s="17"/>
      <c r="J380" s="16"/>
      <c r="K380" s="17"/>
      <c r="L380" s="317">
        <v>2</v>
      </c>
      <c r="M380" s="317"/>
      <c r="N380" s="16"/>
      <c r="O380" s="18"/>
    </row>
    <row r="381" spans="1:15" ht="12" hidden="1" customHeight="1" outlineLevel="2" x14ac:dyDescent="0.2">
      <c r="A381" s="3"/>
      <c r="B381" s="319" t="s">
        <v>199</v>
      </c>
      <c r="C381" s="319"/>
      <c r="D381" s="24">
        <v>139.15</v>
      </c>
      <c r="E381" s="12"/>
      <c r="F381" s="12"/>
      <c r="G381" s="13"/>
      <c r="H381" s="12"/>
      <c r="I381" s="13"/>
      <c r="J381" s="12"/>
      <c r="K381" s="13"/>
      <c r="L381" s="334">
        <v>139.15</v>
      </c>
      <c r="M381" s="334"/>
      <c r="N381" s="12"/>
      <c r="O381" s="14"/>
    </row>
    <row r="382" spans="1:15" ht="12" hidden="1" customHeight="1" outlineLevel="2" x14ac:dyDescent="0.2">
      <c r="A382" s="3"/>
      <c r="B382" s="22"/>
      <c r="C382" s="23"/>
      <c r="D382" s="15">
        <v>1</v>
      </c>
      <c r="E382" s="16"/>
      <c r="F382" s="16"/>
      <c r="G382" s="17"/>
      <c r="H382" s="16"/>
      <c r="I382" s="17"/>
      <c r="J382" s="16"/>
      <c r="K382" s="17"/>
      <c r="L382" s="317">
        <v>1</v>
      </c>
      <c r="M382" s="317"/>
      <c r="N382" s="16"/>
      <c r="O382" s="18"/>
    </row>
    <row r="383" spans="1:15" ht="12" hidden="1" customHeight="1" outlineLevel="2" x14ac:dyDescent="0.2">
      <c r="A383" s="3"/>
      <c r="B383" s="319" t="s">
        <v>200</v>
      </c>
      <c r="C383" s="319"/>
      <c r="D383" s="11">
        <v>27968.26</v>
      </c>
      <c r="E383" s="12"/>
      <c r="F383" s="12"/>
      <c r="G383" s="13"/>
      <c r="H383" s="12"/>
      <c r="I383" s="13"/>
      <c r="J383" s="12"/>
      <c r="K383" s="13"/>
      <c r="L383" s="316">
        <v>27968.26</v>
      </c>
      <c r="M383" s="316"/>
      <c r="N383" s="12"/>
      <c r="O383" s="14"/>
    </row>
    <row r="384" spans="1:15" ht="12" hidden="1" customHeight="1" outlineLevel="2" x14ac:dyDescent="0.2">
      <c r="A384" s="3"/>
      <c r="B384" s="22"/>
      <c r="C384" s="23"/>
      <c r="D384" s="15">
        <v>34</v>
      </c>
      <c r="E384" s="16"/>
      <c r="F384" s="16"/>
      <c r="G384" s="17"/>
      <c r="H384" s="16"/>
      <c r="I384" s="17"/>
      <c r="J384" s="16"/>
      <c r="K384" s="17"/>
      <c r="L384" s="317">
        <v>34</v>
      </c>
      <c r="M384" s="317"/>
      <c r="N384" s="16"/>
      <c r="O384" s="18"/>
    </row>
    <row r="385" spans="1:15" ht="12" hidden="1" customHeight="1" outlineLevel="2" x14ac:dyDescent="0.2">
      <c r="A385" s="3"/>
      <c r="B385" s="319" t="s">
        <v>201</v>
      </c>
      <c r="C385" s="319"/>
      <c r="D385" s="11">
        <v>2796.61</v>
      </c>
      <c r="E385" s="12"/>
      <c r="F385" s="12"/>
      <c r="G385" s="13"/>
      <c r="H385" s="12"/>
      <c r="I385" s="13"/>
      <c r="J385" s="12"/>
      <c r="K385" s="13"/>
      <c r="L385" s="316">
        <v>2796.61</v>
      </c>
      <c r="M385" s="316"/>
      <c r="N385" s="12"/>
      <c r="O385" s="14"/>
    </row>
    <row r="386" spans="1:15" ht="12" hidden="1" customHeight="1" outlineLevel="2" x14ac:dyDescent="0.2">
      <c r="A386" s="3"/>
      <c r="B386" s="22"/>
      <c r="C386" s="23"/>
      <c r="D386" s="15">
        <v>6</v>
      </c>
      <c r="E386" s="16"/>
      <c r="F386" s="16"/>
      <c r="G386" s="17"/>
      <c r="H386" s="16"/>
      <c r="I386" s="17"/>
      <c r="J386" s="16"/>
      <c r="K386" s="17"/>
      <c r="L386" s="317">
        <v>6</v>
      </c>
      <c r="M386" s="317"/>
      <c r="N386" s="16"/>
      <c r="O386" s="18"/>
    </row>
    <row r="387" spans="1:15" ht="12" hidden="1" customHeight="1" outlineLevel="2" x14ac:dyDescent="0.2">
      <c r="A387" s="3"/>
      <c r="B387" s="319" t="s">
        <v>202</v>
      </c>
      <c r="C387" s="319"/>
      <c r="D387" s="11">
        <v>7042.37</v>
      </c>
      <c r="E387" s="12"/>
      <c r="F387" s="12"/>
      <c r="G387" s="13"/>
      <c r="H387" s="12"/>
      <c r="I387" s="13"/>
      <c r="J387" s="12"/>
      <c r="K387" s="13"/>
      <c r="L387" s="316">
        <v>7042.37</v>
      </c>
      <c r="M387" s="316"/>
      <c r="N387" s="12"/>
      <c r="O387" s="14"/>
    </row>
    <row r="388" spans="1:15" ht="12" hidden="1" customHeight="1" outlineLevel="2" x14ac:dyDescent="0.2">
      <c r="A388" s="3"/>
      <c r="B388" s="22"/>
      <c r="C388" s="23"/>
      <c r="D388" s="15">
        <v>6</v>
      </c>
      <c r="E388" s="16"/>
      <c r="F388" s="16"/>
      <c r="G388" s="17"/>
      <c r="H388" s="16"/>
      <c r="I388" s="17"/>
      <c r="J388" s="16"/>
      <c r="K388" s="17"/>
      <c r="L388" s="317">
        <v>6</v>
      </c>
      <c r="M388" s="317"/>
      <c r="N388" s="16"/>
      <c r="O388" s="18"/>
    </row>
    <row r="389" spans="1:15" ht="12" hidden="1" customHeight="1" outlineLevel="2" x14ac:dyDescent="0.2">
      <c r="A389" s="3"/>
      <c r="B389" s="319" t="s">
        <v>203</v>
      </c>
      <c r="C389" s="319"/>
      <c r="D389" s="11">
        <v>22294.240000000002</v>
      </c>
      <c r="E389" s="12"/>
      <c r="F389" s="12"/>
      <c r="G389" s="13"/>
      <c r="H389" s="12"/>
      <c r="I389" s="13"/>
      <c r="J389" s="12"/>
      <c r="K389" s="13"/>
      <c r="L389" s="316">
        <v>22294.240000000002</v>
      </c>
      <c r="M389" s="316"/>
      <c r="N389" s="12"/>
      <c r="O389" s="14"/>
    </row>
    <row r="390" spans="1:15" ht="12" hidden="1" customHeight="1" outlineLevel="2" x14ac:dyDescent="0.2">
      <c r="A390" s="3"/>
      <c r="B390" s="22"/>
      <c r="C390" s="23"/>
      <c r="D390" s="15">
        <v>5</v>
      </c>
      <c r="E390" s="16"/>
      <c r="F390" s="16"/>
      <c r="G390" s="17"/>
      <c r="H390" s="16"/>
      <c r="I390" s="17"/>
      <c r="J390" s="16"/>
      <c r="K390" s="17"/>
      <c r="L390" s="317">
        <v>5</v>
      </c>
      <c r="M390" s="317"/>
      <c r="N390" s="16"/>
      <c r="O390" s="18"/>
    </row>
    <row r="391" spans="1:15" ht="24" hidden="1" customHeight="1" outlineLevel="2" x14ac:dyDescent="0.2">
      <c r="A391" s="3"/>
      <c r="B391" s="319" t="s">
        <v>204</v>
      </c>
      <c r="C391" s="319"/>
      <c r="D391" s="11">
        <v>3972.03</v>
      </c>
      <c r="E391" s="12"/>
      <c r="F391" s="12"/>
      <c r="G391" s="13"/>
      <c r="H391" s="12"/>
      <c r="I391" s="13"/>
      <c r="J391" s="12"/>
      <c r="K391" s="13"/>
      <c r="L391" s="316">
        <v>3972.03</v>
      </c>
      <c r="M391" s="316"/>
      <c r="N391" s="12"/>
      <c r="O391" s="14"/>
    </row>
    <row r="392" spans="1:15" ht="12" hidden="1" customHeight="1" outlineLevel="2" x14ac:dyDescent="0.2">
      <c r="A392" s="3"/>
      <c r="B392" s="22"/>
      <c r="C392" s="23"/>
      <c r="D392" s="15">
        <v>1</v>
      </c>
      <c r="E392" s="16"/>
      <c r="F392" s="16"/>
      <c r="G392" s="17"/>
      <c r="H392" s="16"/>
      <c r="I392" s="17"/>
      <c r="J392" s="16"/>
      <c r="K392" s="17"/>
      <c r="L392" s="317">
        <v>1</v>
      </c>
      <c r="M392" s="317"/>
      <c r="N392" s="16"/>
      <c r="O392" s="18"/>
    </row>
    <row r="393" spans="1:15" ht="12" hidden="1" customHeight="1" outlineLevel="2" x14ac:dyDescent="0.2">
      <c r="A393" s="3"/>
      <c r="B393" s="319" t="s">
        <v>205</v>
      </c>
      <c r="C393" s="319"/>
      <c r="D393" s="24">
        <v>304.5</v>
      </c>
      <c r="E393" s="12"/>
      <c r="F393" s="12"/>
      <c r="G393" s="13"/>
      <c r="H393" s="12"/>
      <c r="I393" s="13"/>
      <c r="J393" s="12"/>
      <c r="K393" s="13"/>
      <c r="L393" s="334">
        <v>304.5</v>
      </c>
      <c r="M393" s="334"/>
      <c r="N393" s="12"/>
      <c r="O393" s="14"/>
    </row>
    <row r="394" spans="1:15" ht="12" hidden="1" customHeight="1" outlineLevel="2" x14ac:dyDescent="0.2">
      <c r="A394" s="3"/>
      <c r="B394" s="22"/>
      <c r="C394" s="23"/>
      <c r="D394" s="15">
        <v>1</v>
      </c>
      <c r="E394" s="16"/>
      <c r="F394" s="16"/>
      <c r="G394" s="17"/>
      <c r="H394" s="16"/>
      <c r="I394" s="17"/>
      <c r="J394" s="16"/>
      <c r="K394" s="17"/>
      <c r="L394" s="317">
        <v>1</v>
      </c>
      <c r="M394" s="317"/>
      <c r="N394" s="16"/>
      <c r="O394" s="18"/>
    </row>
    <row r="395" spans="1:15" ht="12" hidden="1" customHeight="1" outlineLevel="2" x14ac:dyDescent="0.2">
      <c r="A395" s="3"/>
      <c r="B395" s="319" t="s">
        <v>206</v>
      </c>
      <c r="C395" s="319"/>
      <c r="D395" s="24">
        <v>886</v>
      </c>
      <c r="E395" s="12"/>
      <c r="F395" s="12"/>
      <c r="G395" s="13"/>
      <c r="H395" s="12"/>
      <c r="I395" s="13"/>
      <c r="J395" s="12"/>
      <c r="K395" s="13"/>
      <c r="L395" s="334">
        <v>886</v>
      </c>
      <c r="M395" s="334"/>
      <c r="N395" s="12"/>
      <c r="O395" s="14"/>
    </row>
    <row r="396" spans="1:15" ht="12" hidden="1" customHeight="1" outlineLevel="2" x14ac:dyDescent="0.2">
      <c r="A396" s="3"/>
      <c r="B396" s="22"/>
      <c r="C396" s="23"/>
      <c r="D396" s="15">
        <v>2</v>
      </c>
      <c r="E396" s="16"/>
      <c r="F396" s="16"/>
      <c r="G396" s="17"/>
      <c r="H396" s="16"/>
      <c r="I396" s="17"/>
      <c r="J396" s="16"/>
      <c r="K396" s="17"/>
      <c r="L396" s="317">
        <v>2</v>
      </c>
      <c r="M396" s="317"/>
      <c r="N396" s="16"/>
      <c r="O396" s="18"/>
    </row>
    <row r="397" spans="1:15" ht="24" hidden="1" customHeight="1" outlineLevel="2" x14ac:dyDescent="0.2">
      <c r="A397" s="3"/>
      <c r="B397" s="319" t="s">
        <v>207</v>
      </c>
      <c r="C397" s="319"/>
      <c r="D397" s="24">
        <v>415.53</v>
      </c>
      <c r="E397" s="12"/>
      <c r="F397" s="12"/>
      <c r="G397" s="13"/>
      <c r="H397" s="12"/>
      <c r="I397" s="13"/>
      <c r="J397" s="12"/>
      <c r="K397" s="13"/>
      <c r="L397" s="334">
        <v>415.53</v>
      </c>
      <c r="M397" s="334"/>
      <c r="N397" s="12"/>
      <c r="O397" s="14"/>
    </row>
    <row r="398" spans="1:15" ht="12" hidden="1" customHeight="1" outlineLevel="2" x14ac:dyDescent="0.2">
      <c r="A398" s="3"/>
      <c r="B398" s="22"/>
      <c r="C398" s="23"/>
      <c r="D398" s="15">
        <v>1</v>
      </c>
      <c r="E398" s="16"/>
      <c r="F398" s="16"/>
      <c r="G398" s="17"/>
      <c r="H398" s="16"/>
      <c r="I398" s="17"/>
      <c r="J398" s="16"/>
      <c r="K398" s="17"/>
      <c r="L398" s="317">
        <v>1</v>
      </c>
      <c r="M398" s="317"/>
      <c r="N398" s="16"/>
      <c r="O398" s="18"/>
    </row>
    <row r="399" spans="1:15" ht="24" hidden="1" customHeight="1" outlineLevel="2" x14ac:dyDescent="0.2">
      <c r="A399" s="3"/>
      <c r="B399" s="319" t="s">
        <v>208</v>
      </c>
      <c r="C399" s="319"/>
      <c r="D399" s="24">
        <v>676.69</v>
      </c>
      <c r="E399" s="12"/>
      <c r="F399" s="12"/>
      <c r="G399" s="13"/>
      <c r="H399" s="12"/>
      <c r="I399" s="13"/>
      <c r="J399" s="12"/>
      <c r="K399" s="13"/>
      <c r="L399" s="334">
        <v>676.69</v>
      </c>
      <c r="M399" s="334"/>
      <c r="N399" s="12"/>
      <c r="O399" s="14"/>
    </row>
    <row r="400" spans="1:15" ht="12" hidden="1" customHeight="1" outlineLevel="2" x14ac:dyDescent="0.2">
      <c r="A400" s="3"/>
      <c r="B400" s="22"/>
      <c r="C400" s="23"/>
      <c r="D400" s="15">
        <v>1</v>
      </c>
      <c r="E400" s="16"/>
      <c r="F400" s="16"/>
      <c r="G400" s="17"/>
      <c r="H400" s="16"/>
      <c r="I400" s="17"/>
      <c r="J400" s="16"/>
      <c r="K400" s="17"/>
      <c r="L400" s="317">
        <v>1</v>
      </c>
      <c r="M400" s="317"/>
      <c r="N400" s="16"/>
      <c r="O400" s="18"/>
    </row>
    <row r="401" spans="1:15" ht="24" hidden="1" customHeight="1" outlineLevel="2" x14ac:dyDescent="0.2">
      <c r="A401" s="3"/>
      <c r="B401" s="319" t="s">
        <v>209</v>
      </c>
      <c r="C401" s="319"/>
      <c r="D401" s="24">
        <v>298.31</v>
      </c>
      <c r="E401" s="12"/>
      <c r="F401" s="12"/>
      <c r="G401" s="13"/>
      <c r="H401" s="12"/>
      <c r="I401" s="13"/>
      <c r="J401" s="12"/>
      <c r="K401" s="13"/>
      <c r="L401" s="334">
        <v>298.31</v>
      </c>
      <c r="M401" s="334"/>
      <c r="N401" s="12"/>
      <c r="O401" s="14"/>
    </row>
    <row r="402" spans="1:15" ht="12" hidden="1" customHeight="1" outlineLevel="2" x14ac:dyDescent="0.2">
      <c r="A402" s="3"/>
      <c r="B402" s="22"/>
      <c r="C402" s="23"/>
      <c r="D402" s="15">
        <v>2</v>
      </c>
      <c r="E402" s="16"/>
      <c r="F402" s="16"/>
      <c r="G402" s="17"/>
      <c r="H402" s="16"/>
      <c r="I402" s="17"/>
      <c r="J402" s="16"/>
      <c r="K402" s="17"/>
      <c r="L402" s="317">
        <v>2</v>
      </c>
      <c r="M402" s="317"/>
      <c r="N402" s="16"/>
      <c r="O402" s="18"/>
    </row>
    <row r="403" spans="1:15" ht="12" hidden="1" customHeight="1" outlineLevel="2" x14ac:dyDescent="0.2">
      <c r="A403" s="3"/>
      <c r="B403" s="319" t="s">
        <v>210</v>
      </c>
      <c r="C403" s="319"/>
      <c r="D403" s="24">
        <v>652.54</v>
      </c>
      <c r="E403" s="12"/>
      <c r="F403" s="12"/>
      <c r="G403" s="13"/>
      <c r="H403" s="12"/>
      <c r="I403" s="13"/>
      <c r="J403" s="12"/>
      <c r="K403" s="13"/>
      <c r="L403" s="334">
        <v>652.54</v>
      </c>
      <c r="M403" s="334"/>
      <c r="N403" s="12"/>
      <c r="O403" s="14"/>
    </row>
    <row r="404" spans="1:15" ht="12" hidden="1" customHeight="1" outlineLevel="2" x14ac:dyDescent="0.2">
      <c r="A404" s="3"/>
      <c r="B404" s="22"/>
      <c r="C404" s="23"/>
      <c r="D404" s="15">
        <v>11</v>
      </c>
      <c r="E404" s="16"/>
      <c r="F404" s="16"/>
      <c r="G404" s="17"/>
      <c r="H404" s="16"/>
      <c r="I404" s="17"/>
      <c r="J404" s="16"/>
      <c r="K404" s="17"/>
      <c r="L404" s="317">
        <v>11</v>
      </c>
      <c r="M404" s="317"/>
      <c r="N404" s="16"/>
      <c r="O404" s="18"/>
    </row>
    <row r="405" spans="1:15" ht="12" hidden="1" customHeight="1" outlineLevel="2" x14ac:dyDescent="0.2">
      <c r="A405" s="3"/>
      <c r="B405" s="319" t="s">
        <v>211</v>
      </c>
      <c r="C405" s="319"/>
      <c r="D405" s="24">
        <v>936.44</v>
      </c>
      <c r="E405" s="12"/>
      <c r="F405" s="12"/>
      <c r="G405" s="13"/>
      <c r="H405" s="12"/>
      <c r="I405" s="13"/>
      <c r="J405" s="12"/>
      <c r="K405" s="13"/>
      <c r="L405" s="334">
        <v>936.44</v>
      </c>
      <c r="M405" s="334"/>
      <c r="N405" s="12"/>
      <c r="O405" s="14"/>
    </row>
    <row r="406" spans="1:15" ht="12" hidden="1" customHeight="1" outlineLevel="2" x14ac:dyDescent="0.2">
      <c r="A406" s="3"/>
      <c r="B406" s="22"/>
      <c r="C406" s="23"/>
      <c r="D406" s="15">
        <v>13</v>
      </c>
      <c r="E406" s="16"/>
      <c r="F406" s="16"/>
      <c r="G406" s="17"/>
      <c r="H406" s="16"/>
      <c r="I406" s="17"/>
      <c r="J406" s="16"/>
      <c r="K406" s="17"/>
      <c r="L406" s="317">
        <v>13</v>
      </c>
      <c r="M406" s="317"/>
      <c r="N406" s="16"/>
      <c r="O406" s="18"/>
    </row>
    <row r="407" spans="1:15" ht="12" hidden="1" customHeight="1" outlineLevel="2" x14ac:dyDescent="0.2">
      <c r="A407" s="3"/>
      <c r="B407" s="319" t="s">
        <v>212</v>
      </c>
      <c r="C407" s="319"/>
      <c r="D407" s="24">
        <v>355.93</v>
      </c>
      <c r="E407" s="12"/>
      <c r="F407" s="12"/>
      <c r="G407" s="13"/>
      <c r="H407" s="12"/>
      <c r="I407" s="13"/>
      <c r="J407" s="12"/>
      <c r="K407" s="13"/>
      <c r="L407" s="334">
        <v>355.93</v>
      </c>
      <c r="M407" s="334"/>
      <c r="N407" s="12"/>
      <c r="O407" s="14"/>
    </row>
    <row r="408" spans="1:15" ht="12" hidden="1" customHeight="1" outlineLevel="2" x14ac:dyDescent="0.2">
      <c r="A408" s="3"/>
      <c r="B408" s="22"/>
      <c r="C408" s="23"/>
      <c r="D408" s="15">
        <v>3</v>
      </c>
      <c r="E408" s="16"/>
      <c r="F408" s="16"/>
      <c r="G408" s="17"/>
      <c r="H408" s="16"/>
      <c r="I408" s="17"/>
      <c r="J408" s="16"/>
      <c r="K408" s="17"/>
      <c r="L408" s="317">
        <v>3</v>
      </c>
      <c r="M408" s="317"/>
      <c r="N408" s="16"/>
      <c r="O408" s="18"/>
    </row>
    <row r="409" spans="1:15" ht="12" hidden="1" customHeight="1" outlineLevel="2" x14ac:dyDescent="0.2">
      <c r="A409" s="3"/>
      <c r="B409" s="319" t="s">
        <v>213</v>
      </c>
      <c r="C409" s="319"/>
      <c r="D409" s="24">
        <v>86.44</v>
      </c>
      <c r="E409" s="12"/>
      <c r="F409" s="12"/>
      <c r="G409" s="13"/>
      <c r="H409" s="12"/>
      <c r="I409" s="13"/>
      <c r="J409" s="12"/>
      <c r="K409" s="13"/>
      <c r="L409" s="334">
        <v>86.44</v>
      </c>
      <c r="M409" s="334"/>
      <c r="N409" s="12"/>
      <c r="O409" s="14"/>
    </row>
    <row r="410" spans="1:15" ht="12" hidden="1" customHeight="1" outlineLevel="2" x14ac:dyDescent="0.2">
      <c r="A410" s="3"/>
      <c r="B410" s="22"/>
      <c r="C410" s="23"/>
      <c r="D410" s="15">
        <v>2</v>
      </c>
      <c r="E410" s="16"/>
      <c r="F410" s="16"/>
      <c r="G410" s="17"/>
      <c r="H410" s="16"/>
      <c r="I410" s="17"/>
      <c r="J410" s="16"/>
      <c r="K410" s="17"/>
      <c r="L410" s="317">
        <v>2</v>
      </c>
      <c r="M410" s="317"/>
      <c r="N410" s="16"/>
      <c r="O410" s="18"/>
    </row>
    <row r="411" spans="1:15" ht="12" hidden="1" customHeight="1" outlineLevel="2" x14ac:dyDescent="0.2">
      <c r="A411" s="3"/>
      <c r="B411" s="319" t="s">
        <v>214</v>
      </c>
      <c r="C411" s="319"/>
      <c r="D411" s="24">
        <v>86.57</v>
      </c>
      <c r="E411" s="12"/>
      <c r="F411" s="12"/>
      <c r="G411" s="13"/>
      <c r="H411" s="12"/>
      <c r="I411" s="13"/>
      <c r="J411" s="12"/>
      <c r="K411" s="13"/>
      <c r="L411" s="334">
        <v>86.57</v>
      </c>
      <c r="M411" s="334"/>
      <c r="N411" s="12"/>
      <c r="O411" s="14"/>
    </row>
    <row r="412" spans="1:15" ht="12" hidden="1" customHeight="1" outlineLevel="2" x14ac:dyDescent="0.2">
      <c r="A412" s="3"/>
      <c r="B412" s="22"/>
      <c r="C412" s="23"/>
      <c r="D412" s="15">
        <v>2</v>
      </c>
      <c r="E412" s="16"/>
      <c r="F412" s="16"/>
      <c r="G412" s="17"/>
      <c r="H412" s="16"/>
      <c r="I412" s="17"/>
      <c r="J412" s="16"/>
      <c r="K412" s="17"/>
      <c r="L412" s="317">
        <v>2</v>
      </c>
      <c r="M412" s="317"/>
      <c r="N412" s="16"/>
      <c r="O412" s="18"/>
    </row>
    <row r="413" spans="1:15" ht="24" hidden="1" customHeight="1" outlineLevel="2" x14ac:dyDescent="0.2">
      <c r="A413" s="3"/>
      <c r="B413" s="319" t="s">
        <v>215</v>
      </c>
      <c r="C413" s="319"/>
      <c r="D413" s="24">
        <v>300</v>
      </c>
      <c r="E413" s="12"/>
      <c r="F413" s="12"/>
      <c r="G413" s="13"/>
      <c r="H413" s="12"/>
      <c r="I413" s="13"/>
      <c r="J413" s="12"/>
      <c r="K413" s="13"/>
      <c r="L413" s="334">
        <v>300</v>
      </c>
      <c r="M413" s="334"/>
      <c r="N413" s="12"/>
      <c r="O413" s="14"/>
    </row>
    <row r="414" spans="1:15" ht="12" hidden="1" customHeight="1" outlineLevel="2" x14ac:dyDescent="0.2">
      <c r="A414" s="3"/>
      <c r="B414" s="22"/>
      <c r="C414" s="23"/>
      <c r="D414" s="15">
        <v>2</v>
      </c>
      <c r="E414" s="16"/>
      <c r="F414" s="16"/>
      <c r="G414" s="17"/>
      <c r="H414" s="16"/>
      <c r="I414" s="17"/>
      <c r="J414" s="16"/>
      <c r="K414" s="17"/>
      <c r="L414" s="317">
        <v>2</v>
      </c>
      <c r="M414" s="317"/>
      <c r="N414" s="16"/>
      <c r="O414" s="18"/>
    </row>
    <row r="415" spans="1:15" ht="12" hidden="1" customHeight="1" outlineLevel="2" x14ac:dyDescent="0.2">
      <c r="A415" s="3"/>
      <c r="B415" s="319" t="s">
        <v>216</v>
      </c>
      <c r="C415" s="319"/>
      <c r="D415" s="11">
        <v>4130</v>
      </c>
      <c r="E415" s="12"/>
      <c r="F415" s="12"/>
      <c r="G415" s="13"/>
      <c r="H415" s="12"/>
      <c r="I415" s="13"/>
      <c r="J415" s="12"/>
      <c r="K415" s="13"/>
      <c r="L415" s="316">
        <v>4130</v>
      </c>
      <c r="M415" s="316"/>
      <c r="N415" s="12"/>
      <c r="O415" s="14"/>
    </row>
    <row r="416" spans="1:15" ht="12" hidden="1" customHeight="1" outlineLevel="2" x14ac:dyDescent="0.2">
      <c r="A416" s="3"/>
      <c r="B416" s="22"/>
      <c r="C416" s="23"/>
      <c r="D416" s="15">
        <v>2</v>
      </c>
      <c r="E416" s="16"/>
      <c r="F416" s="16"/>
      <c r="G416" s="17"/>
      <c r="H416" s="16"/>
      <c r="I416" s="17"/>
      <c r="J416" s="16"/>
      <c r="K416" s="17"/>
      <c r="L416" s="317">
        <v>2</v>
      </c>
      <c r="M416" s="317"/>
      <c r="N416" s="16"/>
      <c r="O416" s="18"/>
    </row>
    <row r="417" spans="1:15" ht="12" hidden="1" customHeight="1" outlineLevel="2" x14ac:dyDescent="0.2">
      <c r="A417" s="3"/>
      <c r="B417" s="319" t="s">
        <v>217</v>
      </c>
      <c r="C417" s="319"/>
      <c r="D417" s="24">
        <v>310.18</v>
      </c>
      <c r="E417" s="12"/>
      <c r="F417" s="12"/>
      <c r="G417" s="13"/>
      <c r="H417" s="12"/>
      <c r="I417" s="13"/>
      <c r="J417" s="12"/>
      <c r="K417" s="13"/>
      <c r="L417" s="334">
        <v>310.18</v>
      </c>
      <c r="M417" s="334"/>
      <c r="N417" s="12"/>
      <c r="O417" s="14"/>
    </row>
    <row r="418" spans="1:15" ht="12" hidden="1" customHeight="1" outlineLevel="2" x14ac:dyDescent="0.2">
      <c r="A418" s="3"/>
      <c r="B418" s="22"/>
      <c r="C418" s="23"/>
      <c r="D418" s="15">
        <v>2</v>
      </c>
      <c r="E418" s="16"/>
      <c r="F418" s="16"/>
      <c r="G418" s="17"/>
      <c r="H418" s="16"/>
      <c r="I418" s="17"/>
      <c r="J418" s="16"/>
      <c r="K418" s="17"/>
      <c r="L418" s="317">
        <v>2</v>
      </c>
      <c r="M418" s="317"/>
      <c r="N418" s="16"/>
      <c r="O418" s="18"/>
    </row>
    <row r="419" spans="1:15" ht="12" hidden="1" customHeight="1" outlineLevel="2" x14ac:dyDescent="0.2">
      <c r="A419" s="3"/>
      <c r="B419" s="319" t="s">
        <v>218</v>
      </c>
      <c r="C419" s="319"/>
      <c r="D419" s="11">
        <v>1162.71</v>
      </c>
      <c r="E419" s="12"/>
      <c r="F419" s="12"/>
      <c r="G419" s="13"/>
      <c r="H419" s="12"/>
      <c r="I419" s="13"/>
      <c r="J419" s="12"/>
      <c r="K419" s="13"/>
      <c r="L419" s="316">
        <v>1162.71</v>
      </c>
      <c r="M419" s="316"/>
      <c r="N419" s="12"/>
      <c r="O419" s="14"/>
    </row>
    <row r="420" spans="1:15" ht="12" hidden="1" customHeight="1" outlineLevel="2" x14ac:dyDescent="0.2">
      <c r="A420" s="3"/>
      <c r="B420" s="22"/>
      <c r="C420" s="23"/>
      <c r="D420" s="15">
        <v>1</v>
      </c>
      <c r="E420" s="16"/>
      <c r="F420" s="16"/>
      <c r="G420" s="17"/>
      <c r="H420" s="16"/>
      <c r="I420" s="17"/>
      <c r="J420" s="16"/>
      <c r="K420" s="17"/>
      <c r="L420" s="317">
        <v>1</v>
      </c>
      <c r="M420" s="317"/>
      <c r="N420" s="16"/>
      <c r="O420" s="18"/>
    </row>
    <row r="421" spans="1:15" ht="12" hidden="1" customHeight="1" outlineLevel="2" x14ac:dyDescent="0.2">
      <c r="A421" s="3"/>
      <c r="B421" s="319" t="s">
        <v>219</v>
      </c>
      <c r="C421" s="319"/>
      <c r="D421" s="11">
        <v>9761.48</v>
      </c>
      <c r="E421" s="12"/>
      <c r="F421" s="12"/>
      <c r="G421" s="13"/>
      <c r="H421" s="12"/>
      <c r="I421" s="13"/>
      <c r="J421" s="12"/>
      <c r="K421" s="13"/>
      <c r="L421" s="316">
        <v>9761.48</v>
      </c>
      <c r="M421" s="316"/>
      <c r="N421" s="12"/>
      <c r="O421" s="14"/>
    </row>
    <row r="422" spans="1:15" ht="12" hidden="1" customHeight="1" outlineLevel="2" x14ac:dyDescent="0.2">
      <c r="A422" s="3"/>
      <c r="B422" s="22"/>
      <c r="C422" s="23"/>
      <c r="D422" s="15">
        <v>4</v>
      </c>
      <c r="E422" s="16"/>
      <c r="F422" s="16"/>
      <c r="G422" s="17"/>
      <c r="H422" s="16"/>
      <c r="I422" s="17"/>
      <c r="J422" s="16"/>
      <c r="K422" s="17"/>
      <c r="L422" s="317">
        <v>4</v>
      </c>
      <c r="M422" s="317"/>
      <c r="N422" s="16"/>
      <c r="O422" s="18"/>
    </row>
    <row r="423" spans="1:15" ht="12" hidden="1" customHeight="1" outlineLevel="2" x14ac:dyDescent="0.2">
      <c r="A423" s="3"/>
      <c r="B423" s="319" t="s">
        <v>220</v>
      </c>
      <c r="C423" s="319"/>
      <c r="D423" s="24">
        <v>203</v>
      </c>
      <c r="E423" s="12"/>
      <c r="F423" s="12"/>
      <c r="G423" s="13"/>
      <c r="H423" s="12"/>
      <c r="I423" s="13"/>
      <c r="J423" s="12"/>
      <c r="K423" s="13"/>
      <c r="L423" s="334">
        <v>203</v>
      </c>
      <c r="M423" s="334"/>
      <c r="N423" s="12"/>
      <c r="O423" s="14"/>
    </row>
    <row r="424" spans="1:15" ht="12" hidden="1" customHeight="1" outlineLevel="2" x14ac:dyDescent="0.2">
      <c r="A424" s="3"/>
      <c r="B424" s="22"/>
      <c r="C424" s="23"/>
      <c r="D424" s="15">
        <v>5</v>
      </c>
      <c r="E424" s="16"/>
      <c r="F424" s="16"/>
      <c r="G424" s="17"/>
      <c r="H424" s="16"/>
      <c r="I424" s="17"/>
      <c r="J424" s="16"/>
      <c r="K424" s="17"/>
      <c r="L424" s="317">
        <v>5</v>
      </c>
      <c r="M424" s="317"/>
      <c r="N424" s="16"/>
      <c r="O424" s="18"/>
    </row>
    <row r="425" spans="1:15" ht="12" hidden="1" customHeight="1" outlineLevel="2" x14ac:dyDescent="0.2">
      <c r="A425" s="3"/>
      <c r="B425" s="319" t="s">
        <v>221</v>
      </c>
      <c r="C425" s="319"/>
      <c r="D425" s="24">
        <v>237.29</v>
      </c>
      <c r="E425" s="12"/>
      <c r="F425" s="12"/>
      <c r="G425" s="13"/>
      <c r="H425" s="12"/>
      <c r="I425" s="13"/>
      <c r="J425" s="12"/>
      <c r="K425" s="13"/>
      <c r="L425" s="334">
        <v>237.29</v>
      </c>
      <c r="M425" s="334"/>
      <c r="N425" s="12"/>
      <c r="O425" s="14"/>
    </row>
    <row r="426" spans="1:15" ht="12" hidden="1" customHeight="1" outlineLevel="2" x14ac:dyDescent="0.2">
      <c r="A426" s="3"/>
      <c r="B426" s="22"/>
      <c r="C426" s="23"/>
      <c r="D426" s="15">
        <v>4</v>
      </c>
      <c r="E426" s="16"/>
      <c r="F426" s="16"/>
      <c r="G426" s="17"/>
      <c r="H426" s="16"/>
      <c r="I426" s="17"/>
      <c r="J426" s="16"/>
      <c r="K426" s="17"/>
      <c r="L426" s="317">
        <v>4</v>
      </c>
      <c r="M426" s="317"/>
      <c r="N426" s="16"/>
      <c r="O426" s="18"/>
    </row>
    <row r="427" spans="1:15" ht="12" hidden="1" customHeight="1" outlineLevel="2" x14ac:dyDescent="0.2">
      <c r="A427" s="3"/>
      <c r="B427" s="319" t="s">
        <v>222</v>
      </c>
      <c r="C427" s="319"/>
      <c r="D427" s="11">
        <v>11604.36</v>
      </c>
      <c r="E427" s="12"/>
      <c r="F427" s="12"/>
      <c r="G427" s="13"/>
      <c r="H427" s="12"/>
      <c r="I427" s="13"/>
      <c r="J427" s="12"/>
      <c r="K427" s="13"/>
      <c r="L427" s="316">
        <v>11604.36</v>
      </c>
      <c r="M427" s="316"/>
      <c r="N427" s="12"/>
      <c r="O427" s="14"/>
    </row>
    <row r="428" spans="1:15" ht="12" hidden="1" customHeight="1" outlineLevel="2" x14ac:dyDescent="0.2">
      <c r="A428" s="3"/>
      <c r="B428" s="22"/>
      <c r="C428" s="23"/>
      <c r="D428" s="15">
        <v>2</v>
      </c>
      <c r="E428" s="16"/>
      <c r="F428" s="16"/>
      <c r="G428" s="17"/>
      <c r="H428" s="16"/>
      <c r="I428" s="17"/>
      <c r="J428" s="16"/>
      <c r="K428" s="17"/>
      <c r="L428" s="317">
        <v>2</v>
      </c>
      <c r="M428" s="317"/>
      <c r="N428" s="16"/>
      <c r="O428" s="18"/>
    </row>
    <row r="429" spans="1:15" ht="12" hidden="1" customHeight="1" outlineLevel="2" x14ac:dyDescent="0.2">
      <c r="A429" s="3"/>
      <c r="B429" s="319" t="s">
        <v>223</v>
      </c>
      <c r="C429" s="319"/>
      <c r="D429" s="11">
        <v>10095.36</v>
      </c>
      <c r="E429" s="12"/>
      <c r="F429" s="12"/>
      <c r="G429" s="13"/>
      <c r="H429" s="12"/>
      <c r="I429" s="13"/>
      <c r="J429" s="12"/>
      <c r="K429" s="13"/>
      <c r="L429" s="316">
        <v>10095.36</v>
      </c>
      <c r="M429" s="316"/>
      <c r="N429" s="12"/>
      <c r="O429" s="14"/>
    </row>
    <row r="430" spans="1:15" ht="12" hidden="1" customHeight="1" outlineLevel="2" x14ac:dyDescent="0.2">
      <c r="A430" s="3"/>
      <c r="B430" s="22"/>
      <c r="C430" s="23"/>
      <c r="D430" s="15">
        <v>2</v>
      </c>
      <c r="E430" s="16"/>
      <c r="F430" s="16"/>
      <c r="G430" s="17"/>
      <c r="H430" s="16"/>
      <c r="I430" s="17"/>
      <c r="J430" s="16"/>
      <c r="K430" s="17"/>
      <c r="L430" s="317">
        <v>2</v>
      </c>
      <c r="M430" s="317"/>
      <c r="N430" s="16"/>
      <c r="O430" s="18"/>
    </row>
    <row r="431" spans="1:15" ht="24" hidden="1" customHeight="1" outlineLevel="2" x14ac:dyDescent="0.2">
      <c r="A431" s="3"/>
      <c r="B431" s="319" t="s">
        <v>224</v>
      </c>
      <c r="C431" s="319"/>
      <c r="D431" s="24">
        <v>8.5399999999999991</v>
      </c>
      <c r="E431" s="12"/>
      <c r="F431" s="12"/>
      <c r="G431" s="13"/>
      <c r="H431" s="12"/>
      <c r="I431" s="13"/>
      <c r="J431" s="12"/>
      <c r="K431" s="13"/>
      <c r="L431" s="334">
        <v>8.5399999999999991</v>
      </c>
      <c r="M431" s="334"/>
      <c r="N431" s="12"/>
      <c r="O431" s="14"/>
    </row>
    <row r="432" spans="1:15" ht="12" hidden="1" customHeight="1" outlineLevel="2" x14ac:dyDescent="0.2">
      <c r="A432" s="3"/>
      <c r="B432" s="22"/>
      <c r="C432" s="23"/>
      <c r="D432" s="15">
        <v>1</v>
      </c>
      <c r="E432" s="16"/>
      <c r="F432" s="16"/>
      <c r="G432" s="17"/>
      <c r="H432" s="16"/>
      <c r="I432" s="17"/>
      <c r="J432" s="16"/>
      <c r="K432" s="17"/>
      <c r="L432" s="317">
        <v>1</v>
      </c>
      <c r="M432" s="317"/>
      <c r="N432" s="16"/>
      <c r="O432" s="18"/>
    </row>
    <row r="433" spans="1:15" ht="12" hidden="1" customHeight="1" outlineLevel="2" x14ac:dyDescent="0.2">
      <c r="A433" s="3"/>
      <c r="B433" s="319" t="s">
        <v>225</v>
      </c>
      <c r="C433" s="319"/>
      <c r="D433" s="11">
        <v>3810.22</v>
      </c>
      <c r="E433" s="12"/>
      <c r="F433" s="12"/>
      <c r="G433" s="13"/>
      <c r="H433" s="12"/>
      <c r="I433" s="13"/>
      <c r="J433" s="12"/>
      <c r="K433" s="13"/>
      <c r="L433" s="316">
        <v>3810.22</v>
      </c>
      <c r="M433" s="316"/>
      <c r="N433" s="12"/>
      <c r="O433" s="14"/>
    </row>
    <row r="434" spans="1:15" ht="12" hidden="1" customHeight="1" outlineLevel="2" x14ac:dyDescent="0.2">
      <c r="A434" s="3"/>
      <c r="B434" s="22"/>
      <c r="C434" s="23"/>
      <c r="D434" s="15">
        <v>16</v>
      </c>
      <c r="E434" s="16"/>
      <c r="F434" s="16"/>
      <c r="G434" s="17"/>
      <c r="H434" s="16"/>
      <c r="I434" s="17"/>
      <c r="J434" s="16"/>
      <c r="K434" s="17"/>
      <c r="L434" s="317">
        <v>16</v>
      </c>
      <c r="M434" s="317"/>
      <c r="N434" s="16"/>
      <c r="O434" s="18"/>
    </row>
    <row r="435" spans="1:15" ht="36" customHeight="1" outlineLevel="2" x14ac:dyDescent="0.2">
      <c r="A435" s="3"/>
      <c r="B435" s="319" t="s">
        <v>226</v>
      </c>
      <c r="C435" s="319"/>
      <c r="D435" s="11">
        <v>151748</v>
      </c>
      <c r="E435" s="12"/>
      <c r="F435" s="12"/>
      <c r="G435" s="13"/>
      <c r="H435" s="12"/>
      <c r="I435" s="13"/>
      <c r="J435" s="316">
        <v>151748</v>
      </c>
      <c r="K435" s="316"/>
      <c r="L435" s="12"/>
      <c r="M435" s="13"/>
      <c r="N435" s="12"/>
      <c r="O435" s="14"/>
    </row>
    <row r="436" spans="1:15" ht="12" customHeight="1" outlineLevel="2" x14ac:dyDescent="0.2">
      <c r="A436" s="3"/>
      <c r="B436" s="22"/>
      <c r="C436" s="23"/>
      <c r="D436" s="15">
        <v>1</v>
      </c>
      <c r="E436" s="16"/>
      <c r="F436" s="16"/>
      <c r="G436" s="17"/>
      <c r="H436" s="16"/>
      <c r="I436" s="17"/>
      <c r="J436" s="317">
        <v>1</v>
      </c>
      <c r="K436" s="317"/>
      <c r="L436" s="16"/>
      <c r="M436" s="17"/>
      <c r="N436" s="16"/>
      <c r="O436" s="18"/>
    </row>
    <row r="437" spans="1:15" ht="36" hidden="1" customHeight="1" outlineLevel="2" x14ac:dyDescent="0.2">
      <c r="A437" s="3"/>
      <c r="B437" s="319" t="s">
        <v>227</v>
      </c>
      <c r="C437" s="319"/>
      <c r="D437" s="11">
        <v>13710</v>
      </c>
      <c r="E437" s="12"/>
      <c r="F437" s="12"/>
      <c r="G437" s="13"/>
      <c r="H437" s="12"/>
      <c r="I437" s="13"/>
      <c r="J437" s="12"/>
      <c r="K437" s="13"/>
      <c r="L437" s="316">
        <v>13710</v>
      </c>
      <c r="M437" s="316"/>
      <c r="N437" s="12"/>
      <c r="O437" s="14"/>
    </row>
    <row r="438" spans="1:15" ht="12" hidden="1" customHeight="1" outlineLevel="2" x14ac:dyDescent="0.2">
      <c r="A438" s="3"/>
      <c r="B438" s="22"/>
      <c r="C438" s="23"/>
      <c r="D438" s="15">
        <v>1</v>
      </c>
      <c r="E438" s="16"/>
      <c r="F438" s="16"/>
      <c r="G438" s="17"/>
      <c r="H438" s="16"/>
      <c r="I438" s="17"/>
      <c r="J438" s="16"/>
      <c r="K438" s="17"/>
      <c r="L438" s="317">
        <v>1</v>
      </c>
      <c r="M438" s="317"/>
      <c r="N438" s="16"/>
      <c r="O438" s="18"/>
    </row>
    <row r="439" spans="1:15" ht="12" hidden="1" customHeight="1" outlineLevel="2" x14ac:dyDescent="0.2">
      <c r="A439" s="3"/>
      <c r="B439" s="319" t="s">
        <v>228</v>
      </c>
      <c r="C439" s="319"/>
      <c r="D439" s="11">
        <v>4915.25</v>
      </c>
      <c r="E439" s="12"/>
      <c r="F439" s="12"/>
      <c r="G439" s="13"/>
      <c r="H439" s="12"/>
      <c r="I439" s="13"/>
      <c r="J439" s="12"/>
      <c r="K439" s="13"/>
      <c r="L439" s="316">
        <v>4915.25</v>
      </c>
      <c r="M439" s="316"/>
      <c r="N439" s="12"/>
      <c r="O439" s="14"/>
    </row>
    <row r="440" spans="1:15" ht="12" hidden="1" customHeight="1" outlineLevel="2" x14ac:dyDescent="0.2">
      <c r="A440" s="3"/>
      <c r="B440" s="22"/>
      <c r="C440" s="23"/>
      <c r="D440" s="15">
        <v>1</v>
      </c>
      <c r="E440" s="16"/>
      <c r="F440" s="16"/>
      <c r="G440" s="17"/>
      <c r="H440" s="16"/>
      <c r="I440" s="17"/>
      <c r="J440" s="16"/>
      <c r="K440" s="17"/>
      <c r="L440" s="317">
        <v>1</v>
      </c>
      <c r="M440" s="317"/>
      <c r="N440" s="16"/>
      <c r="O440" s="18"/>
    </row>
    <row r="441" spans="1:15" ht="24" hidden="1" customHeight="1" outlineLevel="2" x14ac:dyDescent="0.2">
      <c r="A441" s="3"/>
      <c r="B441" s="319" t="s">
        <v>229</v>
      </c>
      <c r="C441" s="319"/>
      <c r="D441" s="11">
        <v>9600</v>
      </c>
      <c r="E441" s="12"/>
      <c r="F441" s="12"/>
      <c r="G441" s="13"/>
      <c r="H441" s="12"/>
      <c r="I441" s="13"/>
      <c r="J441" s="12"/>
      <c r="K441" s="13"/>
      <c r="L441" s="316">
        <v>9600</v>
      </c>
      <c r="M441" s="316"/>
      <c r="N441" s="12"/>
      <c r="O441" s="14"/>
    </row>
    <row r="442" spans="1:15" ht="12" hidden="1" customHeight="1" outlineLevel="2" x14ac:dyDescent="0.2">
      <c r="A442" s="3"/>
      <c r="B442" s="22"/>
      <c r="C442" s="23"/>
      <c r="D442" s="15">
        <v>1</v>
      </c>
      <c r="E442" s="16"/>
      <c r="F442" s="16"/>
      <c r="G442" s="17"/>
      <c r="H442" s="16"/>
      <c r="I442" s="17"/>
      <c r="J442" s="16"/>
      <c r="K442" s="17"/>
      <c r="L442" s="317">
        <v>1</v>
      </c>
      <c r="M442" s="317"/>
      <c r="N442" s="16"/>
      <c r="O442" s="18"/>
    </row>
    <row r="443" spans="1:15" ht="12" hidden="1" customHeight="1" outlineLevel="2" x14ac:dyDescent="0.2">
      <c r="A443" s="3"/>
      <c r="B443" s="319" t="s">
        <v>230</v>
      </c>
      <c r="C443" s="319"/>
      <c r="D443" s="24">
        <v>749.16</v>
      </c>
      <c r="E443" s="12"/>
      <c r="F443" s="12"/>
      <c r="G443" s="13"/>
      <c r="H443" s="12"/>
      <c r="I443" s="13"/>
      <c r="J443" s="12"/>
      <c r="K443" s="13"/>
      <c r="L443" s="334">
        <v>749.16</v>
      </c>
      <c r="M443" s="334"/>
      <c r="N443" s="12"/>
      <c r="O443" s="14"/>
    </row>
    <row r="444" spans="1:15" ht="12" hidden="1" customHeight="1" outlineLevel="2" x14ac:dyDescent="0.2">
      <c r="A444" s="3"/>
      <c r="B444" s="22"/>
      <c r="C444" s="23"/>
      <c r="D444" s="15">
        <v>4</v>
      </c>
      <c r="E444" s="16"/>
      <c r="F444" s="16"/>
      <c r="G444" s="17"/>
      <c r="H444" s="16"/>
      <c r="I444" s="17"/>
      <c r="J444" s="16"/>
      <c r="K444" s="17"/>
      <c r="L444" s="317">
        <v>4</v>
      </c>
      <c r="M444" s="317"/>
      <c r="N444" s="16"/>
      <c r="O444" s="18"/>
    </row>
    <row r="445" spans="1:15" ht="12" hidden="1" customHeight="1" outlineLevel="2" x14ac:dyDescent="0.2">
      <c r="A445" s="3"/>
      <c r="B445" s="319" t="s">
        <v>231</v>
      </c>
      <c r="C445" s="319"/>
      <c r="D445" s="11">
        <v>3572.88</v>
      </c>
      <c r="E445" s="12"/>
      <c r="F445" s="12"/>
      <c r="G445" s="13"/>
      <c r="H445" s="12"/>
      <c r="I445" s="13"/>
      <c r="J445" s="12"/>
      <c r="K445" s="13"/>
      <c r="L445" s="316">
        <v>3572.88</v>
      </c>
      <c r="M445" s="316"/>
      <c r="N445" s="12"/>
      <c r="O445" s="14"/>
    </row>
    <row r="446" spans="1:15" ht="12" hidden="1" customHeight="1" outlineLevel="2" x14ac:dyDescent="0.2">
      <c r="A446" s="3"/>
      <c r="B446" s="22"/>
      <c r="C446" s="23"/>
      <c r="D446" s="15">
        <v>527</v>
      </c>
      <c r="E446" s="16"/>
      <c r="F446" s="16"/>
      <c r="G446" s="17"/>
      <c r="H446" s="16"/>
      <c r="I446" s="17"/>
      <c r="J446" s="16"/>
      <c r="K446" s="17"/>
      <c r="L446" s="317">
        <v>527</v>
      </c>
      <c r="M446" s="317"/>
      <c r="N446" s="16"/>
      <c r="O446" s="18"/>
    </row>
    <row r="447" spans="1:15" ht="48" hidden="1" customHeight="1" outlineLevel="2" x14ac:dyDescent="0.2">
      <c r="A447" s="3"/>
      <c r="B447" s="319" t="s">
        <v>232</v>
      </c>
      <c r="C447" s="319"/>
      <c r="D447" s="11">
        <v>1822.03</v>
      </c>
      <c r="E447" s="12"/>
      <c r="F447" s="12"/>
      <c r="G447" s="13"/>
      <c r="H447" s="12"/>
      <c r="I447" s="13"/>
      <c r="J447" s="12"/>
      <c r="K447" s="13"/>
      <c r="L447" s="316">
        <v>1822.03</v>
      </c>
      <c r="M447" s="316"/>
      <c r="N447" s="12"/>
      <c r="O447" s="14"/>
    </row>
    <row r="448" spans="1:15" ht="12" hidden="1" customHeight="1" outlineLevel="2" x14ac:dyDescent="0.2">
      <c r="A448" s="3"/>
      <c r="B448" s="22"/>
      <c r="C448" s="23"/>
      <c r="D448" s="15">
        <v>1</v>
      </c>
      <c r="E448" s="16"/>
      <c r="F448" s="16"/>
      <c r="G448" s="17"/>
      <c r="H448" s="16"/>
      <c r="I448" s="17"/>
      <c r="J448" s="16"/>
      <c r="K448" s="17"/>
      <c r="L448" s="317">
        <v>1</v>
      </c>
      <c r="M448" s="317"/>
      <c r="N448" s="16"/>
      <c r="O448" s="18"/>
    </row>
    <row r="449" spans="1:15" ht="12" hidden="1" customHeight="1" outlineLevel="2" x14ac:dyDescent="0.2">
      <c r="A449" s="3"/>
      <c r="B449" s="319" t="s">
        <v>233</v>
      </c>
      <c r="C449" s="319"/>
      <c r="D449" s="11">
        <v>1541.01</v>
      </c>
      <c r="E449" s="12"/>
      <c r="F449" s="12"/>
      <c r="G449" s="13"/>
      <c r="H449" s="12"/>
      <c r="I449" s="13"/>
      <c r="J449" s="12"/>
      <c r="K449" s="13"/>
      <c r="L449" s="316">
        <v>1541.01</v>
      </c>
      <c r="M449" s="316"/>
      <c r="N449" s="12"/>
      <c r="O449" s="14"/>
    </row>
    <row r="450" spans="1:15" ht="12" hidden="1" customHeight="1" outlineLevel="2" x14ac:dyDescent="0.2">
      <c r="A450" s="3"/>
      <c r="B450" s="22"/>
      <c r="C450" s="23"/>
      <c r="D450" s="15">
        <v>6</v>
      </c>
      <c r="E450" s="16"/>
      <c r="F450" s="16"/>
      <c r="G450" s="17"/>
      <c r="H450" s="16"/>
      <c r="I450" s="17"/>
      <c r="J450" s="16"/>
      <c r="K450" s="17"/>
      <c r="L450" s="317">
        <v>6</v>
      </c>
      <c r="M450" s="317"/>
      <c r="N450" s="16"/>
      <c r="O450" s="18"/>
    </row>
    <row r="451" spans="1:15" ht="24" hidden="1" customHeight="1" outlineLevel="2" x14ac:dyDescent="0.2">
      <c r="A451" s="3"/>
      <c r="B451" s="319" t="s">
        <v>234</v>
      </c>
      <c r="C451" s="319"/>
      <c r="D451" s="24">
        <v>508.47</v>
      </c>
      <c r="E451" s="12"/>
      <c r="F451" s="12"/>
      <c r="G451" s="13"/>
      <c r="H451" s="12"/>
      <c r="I451" s="13"/>
      <c r="J451" s="12"/>
      <c r="K451" s="13"/>
      <c r="L451" s="334">
        <v>508.47</v>
      </c>
      <c r="M451" s="334"/>
      <c r="N451" s="12"/>
      <c r="O451" s="14"/>
    </row>
    <row r="452" spans="1:15" ht="12" hidden="1" customHeight="1" outlineLevel="2" x14ac:dyDescent="0.2">
      <c r="A452" s="3"/>
      <c r="B452" s="22"/>
      <c r="C452" s="23"/>
      <c r="D452" s="15">
        <v>3</v>
      </c>
      <c r="E452" s="16"/>
      <c r="F452" s="16"/>
      <c r="G452" s="17"/>
      <c r="H452" s="16"/>
      <c r="I452" s="17"/>
      <c r="J452" s="16"/>
      <c r="K452" s="17"/>
      <c r="L452" s="317">
        <v>3</v>
      </c>
      <c r="M452" s="317"/>
      <c r="N452" s="16"/>
      <c r="O452" s="18"/>
    </row>
    <row r="453" spans="1:15" ht="12" hidden="1" customHeight="1" outlineLevel="2" x14ac:dyDescent="0.2">
      <c r="A453" s="3"/>
      <c r="B453" s="319" t="s">
        <v>235</v>
      </c>
      <c r="C453" s="319"/>
      <c r="D453" s="24">
        <v>525.78</v>
      </c>
      <c r="E453" s="12"/>
      <c r="F453" s="12"/>
      <c r="G453" s="13"/>
      <c r="H453" s="12"/>
      <c r="I453" s="13"/>
      <c r="J453" s="12"/>
      <c r="K453" s="13"/>
      <c r="L453" s="334">
        <v>525.78</v>
      </c>
      <c r="M453" s="334"/>
      <c r="N453" s="12"/>
      <c r="O453" s="14"/>
    </row>
    <row r="454" spans="1:15" ht="12" hidden="1" customHeight="1" outlineLevel="2" x14ac:dyDescent="0.2">
      <c r="A454" s="3"/>
      <c r="B454" s="22"/>
      <c r="C454" s="23"/>
      <c r="D454" s="15">
        <v>2</v>
      </c>
      <c r="E454" s="16"/>
      <c r="F454" s="16"/>
      <c r="G454" s="17"/>
      <c r="H454" s="16"/>
      <c r="I454" s="17"/>
      <c r="J454" s="16"/>
      <c r="K454" s="17"/>
      <c r="L454" s="317">
        <v>2</v>
      </c>
      <c r="M454" s="317"/>
      <c r="N454" s="16"/>
      <c r="O454" s="18"/>
    </row>
    <row r="455" spans="1:15" ht="12" hidden="1" customHeight="1" outlineLevel="2" x14ac:dyDescent="0.2">
      <c r="A455" s="3"/>
      <c r="B455" s="319" t="s">
        <v>236</v>
      </c>
      <c r="C455" s="319"/>
      <c r="D455" s="24">
        <v>114.18</v>
      </c>
      <c r="E455" s="12"/>
      <c r="F455" s="12"/>
      <c r="G455" s="13"/>
      <c r="H455" s="12"/>
      <c r="I455" s="13"/>
      <c r="J455" s="12"/>
      <c r="K455" s="13"/>
      <c r="L455" s="334">
        <v>114.18</v>
      </c>
      <c r="M455" s="334"/>
      <c r="N455" s="12"/>
      <c r="O455" s="14"/>
    </row>
    <row r="456" spans="1:15" ht="12" hidden="1" customHeight="1" outlineLevel="2" x14ac:dyDescent="0.2">
      <c r="A456" s="3"/>
      <c r="B456" s="22"/>
      <c r="C456" s="23"/>
      <c r="D456" s="15">
        <v>3</v>
      </c>
      <c r="E456" s="16"/>
      <c r="F456" s="16"/>
      <c r="G456" s="17"/>
      <c r="H456" s="16"/>
      <c r="I456" s="17"/>
      <c r="J456" s="16"/>
      <c r="K456" s="17"/>
      <c r="L456" s="317">
        <v>3</v>
      </c>
      <c r="M456" s="317"/>
      <c r="N456" s="16"/>
      <c r="O456" s="18"/>
    </row>
    <row r="457" spans="1:15" ht="24" hidden="1" customHeight="1" outlineLevel="2" x14ac:dyDescent="0.2">
      <c r="A457" s="3"/>
      <c r="B457" s="319" t="s">
        <v>237</v>
      </c>
      <c r="C457" s="319"/>
      <c r="D457" s="11">
        <v>5776.56</v>
      </c>
      <c r="E457" s="12"/>
      <c r="F457" s="12"/>
      <c r="G457" s="13"/>
      <c r="H457" s="12"/>
      <c r="I457" s="13"/>
      <c r="J457" s="12"/>
      <c r="K457" s="13"/>
      <c r="L457" s="316">
        <v>5776.56</v>
      </c>
      <c r="M457" s="316"/>
      <c r="N457" s="12"/>
      <c r="O457" s="14"/>
    </row>
    <row r="458" spans="1:15" ht="12" hidden="1" customHeight="1" outlineLevel="2" x14ac:dyDescent="0.2">
      <c r="A458" s="3"/>
      <c r="B458" s="22"/>
      <c r="C458" s="23"/>
      <c r="D458" s="15">
        <v>1</v>
      </c>
      <c r="E458" s="16"/>
      <c r="F458" s="16"/>
      <c r="G458" s="17"/>
      <c r="H458" s="16"/>
      <c r="I458" s="17"/>
      <c r="J458" s="16"/>
      <c r="K458" s="17"/>
      <c r="L458" s="317">
        <v>1</v>
      </c>
      <c r="M458" s="317"/>
      <c r="N458" s="16"/>
      <c r="O458" s="18"/>
    </row>
    <row r="459" spans="1:15" ht="48" hidden="1" customHeight="1" outlineLevel="2" x14ac:dyDescent="0.2">
      <c r="A459" s="3"/>
      <c r="B459" s="319" t="s">
        <v>238</v>
      </c>
      <c r="C459" s="319"/>
      <c r="D459" s="11">
        <v>11875</v>
      </c>
      <c r="E459" s="12"/>
      <c r="F459" s="12"/>
      <c r="G459" s="13"/>
      <c r="H459" s="12"/>
      <c r="I459" s="13"/>
      <c r="J459" s="12"/>
      <c r="K459" s="13"/>
      <c r="L459" s="316">
        <v>11875</v>
      </c>
      <c r="M459" s="316"/>
      <c r="N459" s="12"/>
      <c r="O459" s="14"/>
    </row>
    <row r="460" spans="1:15" ht="12" hidden="1" customHeight="1" outlineLevel="2" x14ac:dyDescent="0.2">
      <c r="A460" s="3"/>
      <c r="B460" s="22"/>
      <c r="C460" s="23"/>
      <c r="D460" s="15">
        <v>1</v>
      </c>
      <c r="E460" s="16"/>
      <c r="F460" s="16"/>
      <c r="G460" s="17"/>
      <c r="H460" s="16"/>
      <c r="I460" s="17"/>
      <c r="J460" s="16"/>
      <c r="K460" s="17"/>
      <c r="L460" s="317">
        <v>1</v>
      </c>
      <c r="M460" s="317"/>
      <c r="N460" s="16"/>
      <c r="O460" s="18"/>
    </row>
    <row r="461" spans="1:15" ht="12" hidden="1" customHeight="1" outlineLevel="2" x14ac:dyDescent="0.2">
      <c r="A461" s="3"/>
      <c r="B461" s="319" t="s">
        <v>239</v>
      </c>
      <c r="C461" s="319"/>
      <c r="D461" s="11">
        <v>6446.1</v>
      </c>
      <c r="E461" s="12"/>
      <c r="F461" s="12"/>
      <c r="G461" s="13"/>
      <c r="H461" s="12"/>
      <c r="I461" s="13"/>
      <c r="J461" s="12"/>
      <c r="K461" s="13"/>
      <c r="L461" s="316">
        <v>6446.1</v>
      </c>
      <c r="M461" s="316"/>
      <c r="N461" s="12"/>
      <c r="O461" s="14"/>
    </row>
    <row r="462" spans="1:15" ht="12" hidden="1" customHeight="1" outlineLevel="2" x14ac:dyDescent="0.2">
      <c r="A462" s="3"/>
      <c r="B462" s="22"/>
      <c r="C462" s="23"/>
      <c r="D462" s="15">
        <v>6</v>
      </c>
      <c r="E462" s="16"/>
      <c r="F462" s="16"/>
      <c r="G462" s="17"/>
      <c r="H462" s="16"/>
      <c r="I462" s="17"/>
      <c r="J462" s="16"/>
      <c r="K462" s="17"/>
      <c r="L462" s="317">
        <v>6</v>
      </c>
      <c r="M462" s="317"/>
      <c r="N462" s="16"/>
      <c r="O462" s="18"/>
    </row>
    <row r="463" spans="1:15" ht="12" hidden="1" customHeight="1" outlineLevel="2" x14ac:dyDescent="0.2">
      <c r="A463" s="3"/>
      <c r="B463" s="319" t="s">
        <v>240</v>
      </c>
      <c r="C463" s="319"/>
      <c r="D463" s="11">
        <v>3559.32</v>
      </c>
      <c r="E463" s="12"/>
      <c r="F463" s="12"/>
      <c r="G463" s="13"/>
      <c r="H463" s="12"/>
      <c r="I463" s="13"/>
      <c r="J463" s="12"/>
      <c r="K463" s="13"/>
      <c r="L463" s="316">
        <v>3559.32</v>
      </c>
      <c r="M463" s="316"/>
      <c r="N463" s="12"/>
      <c r="O463" s="14"/>
    </row>
    <row r="464" spans="1:15" ht="12" hidden="1" customHeight="1" outlineLevel="2" x14ac:dyDescent="0.2">
      <c r="A464" s="3"/>
      <c r="B464" s="22"/>
      <c r="C464" s="23"/>
      <c r="D464" s="15">
        <v>2</v>
      </c>
      <c r="E464" s="16"/>
      <c r="F464" s="16"/>
      <c r="G464" s="17"/>
      <c r="H464" s="16"/>
      <c r="I464" s="17"/>
      <c r="J464" s="16"/>
      <c r="K464" s="17"/>
      <c r="L464" s="317">
        <v>2</v>
      </c>
      <c r="M464" s="317"/>
      <c r="N464" s="16"/>
      <c r="O464" s="18"/>
    </row>
    <row r="465" spans="1:15" ht="12" customHeight="1" outlineLevel="2" x14ac:dyDescent="0.2">
      <c r="A465" s="3"/>
      <c r="B465" s="319" t="s">
        <v>241</v>
      </c>
      <c r="C465" s="319"/>
      <c r="D465" s="11">
        <v>7891.4</v>
      </c>
      <c r="E465" s="12"/>
      <c r="F465" s="12"/>
      <c r="G465" s="13"/>
      <c r="H465" s="12"/>
      <c r="I465" s="13"/>
      <c r="J465" s="334">
        <v>928.4</v>
      </c>
      <c r="K465" s="334"/>
      <c r="L465" s="316">
        <v>6963</v>
      </c>
      <c r="M465" s="316"/>
      <c r="N465" s="12"/>
      <c r="O465" s="14"/>
    </row>
    <row r="466" spans="1:15" ht="12" customHeight="1" outlineLevel="2" x14ac:dyDescent="0.2">
      <c r="A466" s="3"/>
      <c r="B466" s="22"/>
      <c r="C466" s="23"/>
      <c r="D466" s="15">
        <v>34</v>
      </c>
      <c r="E466" s="16"/>
      <c r="F466" s="16"/>
      <c r="G466" s="17"/>
      <c r="H466" s="16"/>
      <c r="I466" s="17"/>
      <c r="J466" s="317">
        <v>4</v>
      </c>
      <c r="K466" s="317"/>
      <c r="L466" s="317">
        <v>30</v>
      </c>
      <c r="M466" s="317"/>
      <c r="N466" s="16"/>
      <c r="O466" s="18"/>
    </row>
    <row r="467" spans="1:15" ht="12" hidden="1" customHeight="1" outlineLevel="2" x14ac:dyDescent="0.2">
      <c r="A467" s="3"/>
      <c r="B467" s="319" t="s">
        <v>242</v>
      </c>
      <c r="C467" s="319"/>
      <c r="D467" s="24">
        <v>309.66000000000003</v>
      </c>
      <c r="E467" s="12"/>
      <c r="F467" s="12"/>
      <c r="G467" s="13"/>
      <c r="H467" s="12"/>
      <c r="I467" s="13"/>
      <c r="J467" s="12"/>
      <c r="K467" s="13"/>
      <c r="L467" s="334">
        <v>309.66000000000003</v>
      </c>
      <c r="M467" s="334"/>
      <c r="N467" s="12"/>
      <c r="O467" s="14"/>
    </row>
    <row r="468" spans="1:15" ht="12" hidden="1" customHeight="1" outlineLevel="2" x14ac:dyDescent="0.2">
      <c r="A468" s="3"/>
      <c r="B468" s="22"/>
      <c r="C468" s="23"/>
      <c r="D468" s="15">
        <v>2</v>
      </c>
      <c r="E468" s="16"/>
      <c r="F468" s="16"/>
      <c r="G468" s="17"/>
      <c r="H468" s="16"/>
      <c r="I468" s="17"/>
      <c r="J468" s="16"/>
      <c r="K468" s="17"/>
      <c r="L468" s="317">
        <v>2</v>
      </c>
      <c r="M468" s="317"/>
      <c r="N468" s="16"/>
      <c r="O468" s="18"/>
    </row>
    <row r="469" spans="1:15" ht="12" hidden="1" customHeight="1" outlineLevel="2" x14ac:dyDescent="0.2">
      <c r="A469" s="3"/>
      <c r="B469" s="319" t="s">
        <v>243</v>
      </c>
      <c r="C469" s="319"/>
      <c r="D469" s="24">
        <v>162.71</v>
      </c>
      <c r="E469" s="12"/>
      <c r="F469" s="12"/>
      <c r="G469" s="13"/>
      <c r="H469" s="12"/>
      <c r="I469" s="13"/>
      <c r="J469" s="12"/>
      <c r="K469" s="13"/>
      <c r="L469" s="334">
        <v>162.71</v>
      </c>
      <c r="M469" s="334"/>
      <c r="N469" s="12"/>
      <c r="O469" s="14"/>
    </row>
    <row r="470" spans="1:15" ht="12" hidden="1" customHeight="1" outlineLevel="2" x14ac:dyDescent="0.2">
      <c r="A470" s="3"/>
      <c r="B470" s="22"/>
      <c r="C470" s="23"/>
      <c r="D470" s="15">
        <v>2</v>
      </c>
      <c r="E470" s="16"/>
      <c r="F470" s="16"/>
      <c r="G470" s="17"/>
      <c r="H470" s="16"/>
      <c r="I470" s="17"/>
      <c r="J470" s="16"/>
      <c r="K470" s="17"/>
      <c r="L470" s="317">
        <v>2</v>
      </c>
      <c r="M470" s="317"/>
      <c r="N470" s="16"/>
      <c r="O470" s="18"/>
    </row>
    <row r="471" spans="1:15" ht="24" hidden="1" customHeight="1" outlineLevel="2" x14ac:dyDescent="0.2">
      <c r="A471" s="3"/>
      <c r="B471" s="319" t="s">
        <v>244</v>
      </c>
      <c r="C471" s="319"/>
      <c r="D471" s="11">
        <v>2250</v>
      </c>
      <c r="E471" s="12"/>
      <c r="F471" s="12"/>
      <c r="G471" s="13"/>
      <c r="H471" s="12"/>
      <c r="I471" s="13"/>
      <c r="J471" s="12"/>
      <c r="K471" s="13"/>
      <c r="L471" s="316">
        <v>2250</v>
      </c>
      <c r="M471" s="316"/>
      <c r="N471" s="12"/>
      <c r="O471" s="14"/>
    </row>
    <row r="472" spans="1:15" ht="12" hidden="1" customHeight="1" outlineLevel="2" x14ac:dyDescent="0.2">
      <c r="A472" s="3"/>
      <c r="B472" s="22"/>
      <c r="C472" s="23"/>
      <c r="D472" s="15">
        <v>5</v>
      </c>
      <c r="E472" s="16"/>
      <c r="F472" s="16"/>
      <c r="G472" s="17"/>
      <c r="H472" s="16"/>
      <c r="I472" s="17"/>
      <c r="J472" s="16"/>
      <c r="K472" s="17"/>
      <c r="L472" s="317">
        <v>5</v>
      </c>
      <c r="M472" s="317"/>
      <c r="N472" s="16"/>
      <c r="O472" s="18"/>
    </row>
    <row r="473" spans="1:15" ht="24" hidden="1" customHeight="1" outlineLevel="2" x14ac:dyDescent="0.2">
      <c r="A473" s="3"/>
      <c r="B473" s="319" t="s">
        <v>245</v>
      </c>
      <c r="C473" s="319"/>
      <c r="D473" s="11">
        <v>2881.36</v>
      </c>
      <c r="E473" s="12"/>
      <c r="F473" s="12"/>
      <c r="G473" s="13"/>
      <c r="H473" s="12"/>
      <c r="I473" s="13"/>
      <c r="J473" s="12"/>
      <c r="K473" s="13"/>
      <c r="L473" s="316">
        <v>2881.36</v>
      </c>
      <c r="M473" s="316"/>
      <c r="N473" s="12"/>
      <c r="O473" s="14"/>
    </row>
    <row r="474" spans="1:15" ht="12" hidden="1" customHeight="1" outlineLevel="2" x14ac:dyDescent="0.2">
      <c r="A474" s="3"/>
      <c r="B474" s="22"/>
      <c r="C474" s="23"/>
      <c r="D474" s="15">
        <v>2</v>
      </c>
      <c r="E474" s="16"/>
      <c r="F474" s="16"/>
      <c r="G474" s="17"/>
      <c r="H474" s="16"/>
      <c r="I474" s="17"/>
      <c r="J474" s="16"/>
      <c r="K474" s="17"/>
      <c r="L474" s="317">
        <v>2</v>
      </c>
      <c r="M474" s="317"/>
      <c r="N474" s="16"/>
      <c r="O474" s="18"/>
    </row>
    <row r="475" spans="1:15" ht="24" hidden="1" customHeight="1" outlineLevel="2" x14ac:dyDescent="0.2">
      <c r="A475" s="3"/>
      <c r="B475" s="335" t="s">
        <v>246</v>
      </c>
      <c r="C475" s="335"/>
      <c r="D475" s="37">
        <v>1105.26</v>
      </c>
      <c r="E475" s="38"/>
      <c r="F475" s="38"/>
      <c r="G475" s="39"/>
      <c r="H475" s="38"/>
      <c r="I475" s="39"/>
      <c r="J475" s="38"/>
      <c r="K475" s="39"/>
      <c r="L475" s="336">
        <v>1105.26</v>
      </c>
      <c r="M475" s="336"/>
      <c r="N475" s="38"/>
      <c r="O475" s="40"/>
    </row>
    <row r="476" spans="1:15" ht="12" hidden="1" customHeight="1" outlineLevel="2" x14ac:dyDescent="0.2">
      <c r="A476" s="3"/>
      <c r="B476" s="41"/>
      <c r="C476" s="42"/>
      <c r="D476" s="43">
        <v>33.5</v>
      </c>
      <c r="E476" s="44"/>
      <c r="F476" s="44"/>
      <c r="G476" s="45"/>
      <c r="H476" s="44"/>
      <c r="I476" s="45"/>
      <c r="J476" s="44"/>
      <c r="K476" s="45"/>
      <c r="L476" s="337">
        <v>33.5</v>
      </c>
      <c r="M476" s="337"/>
      <c r="N476" s="44"/>
      <c r="O476" s="46"/>
    </row>
    <row r="477" spans="1:15" ht="24" hidden="1" customHeight="1" outlineLevel="2" x14ac:dyDescent="0.2">
      <c r="A477" s="3"/>
      <c r="B477" s="319" t="s">
        <v>247</v>
      </c>
      <c r="C477" s="319"/>
      <c r="D477" s="11">
        <v>10280</v>
      </c>
      <c r="E477" s="12"/>
      <c r="F477" s="12"/>
      <c r="G477" s="13"/>
      <c r="H477" s="12"/>
      <c r="I477" s="13"/>
      <c r="J477" s="12"/>
      <c r="K477" s="13"/>
      <c r="L477" s="316">
        <v>10280</v>
      </c>
      <c r="M477" s="316"/>
      <c r="N477" s="12"/>
      <c r="O477" s="14"/>
    </row>
    <row r="478" spans="1:15" ht="12" hidden="1" customHeight="1" outlineLevel="2" x14ac:dyDescent="0.2">
      <c r="A478" s="3"/>
      <c r="B478" s="22"/>
      <c r="C478" s="23"/>
      <c r="D478" s="15">
        <v>40</v>
      </c>
      <c r="E478" s="16"/>
      <c r="F478" s="16"/>
      <c r="G478" s="17"/>
      <c r="H478" s="16"/>
      <c r="I478" s="17"/>
      <c r="J478" s="16"/>
      <c r="K478" s="17"/>
      <c r="L478" s="317">
        <v>40</v>
      </c>
      <c r="M478" s="317"/>
      <c r="N478" s="16"/>
      <c r="O478" s="18"/>
    </row>
    <row r="479" spans="1:15" ht="12" hidden="1" customHeight="1" outlineLevel="2" x14ac:dyDescent="0.2">
      <c r="A479" s="3"/>
      <c r="B479" s="319" t="s">
        <v>248</v>
      </c>
      <c r="C479" s="319"/>
      <c r="D479" s="11">
        <v>2001.9</v>
      </c>
      <c r="E479" s="12"/>
      <c r="F479" s="12"/>
      <c r="G479" s="13"/>
      <c r="H479" s="12"/>
      <c r="I479" s="13"/>
      <c r="J479" s="12"/>
      <c r="K479" s="13"/>
      <c r="L479" s="316">
        <v>2001.9</v>
      </c>
      <c r="M479" s="316"/>
      <c r="N479" s="12"/>
      <c r="O479" s="14"/>
    </row>
    <row r="480" spans="1:15" ht="12" hidden="1" customHeight="1" outlineLevel="2" x14ac:dyDescent="0.2">
      <c r="A480" s="3"/>
      <c r="B480" s="22"/>
      <c r="C480" s="23"/>
      <c r="D480" s="15">
        <v>1</v>
      </c>
      <c r="E480" s="16"/>
      <c r="F480" s="16"/>
      <c r="G480" s="17"/>
      <c r="H480" s="16"/>
      <c r="I480" s="17"/>
      <c r="J480" s="16"/>
      <c r="K480" s="17"/>
      <c r="L480" s="317">
        <v>1</v>
      </c>
      <c r="M480" s="317"/>
      <c r="N480" s="16"/>
      <c r="O480" s="18"/>
    </row>
    <row r="481" spans="1:15" ht="24" hidden="1" customHeight="1" outlineLevel="2" x14ac:dyDescent="0.2">
      <c r="A481" s="3"/>
      <c r="B481" s="319" t="s">
        <v>249</v>
      </c>
      <c r="C481" s="319"/>
      <c r="D481" s="11">
        <v>55608.1</v>
      </c>
      <c r="E481" s="12"/>
      <c r="F481" s="12"/>
      <c r="G481" s="13"/>
      <c r="H481" s="12"/>
      <c r="I481" s="13"/>
      <c r="J481" s="12"/>
      <c r="K481" s="13"/>
      <c r="L481" s="316">
        <v>55608.1</v>
      </c>
      <c r="M481" s="316"/>
      <c r="N481" s="12"/>
      <c r="O481" s="14"/>
    </row>
    <row r="482" spans="1:15" ht="12" hidden="1" customHeight="1" outlineLevel="2" x14ac:dyDescent="0.2">
      <c r="A482" s="3"/>
      <c r="B482" s="22"/>
      <c r="C482" s="23"/>
      <c r="D482" s="15">
        <v>6</v>
      </c>
      <c r="E482" s="16"/>
      <c r="F482" s="16"/>
      <c r="G482" s="17"/>
      <c r="H482" s="16"/>
      <c r="I482" s="17"/>
      <c r="J482" s="16"/>
      <c r="K482" s="17"/>
      <c r="L482" s="317">
        <v>6</v>
      </c>
      <c r="M482" s="317"/>
      <c r="N482" s="16"/>
      <c r="O482" s="18"/>
    </row>
    <row r="483" spans="1:15" ht="12" hidden="1" customHeight="1" outlineLevel="2" x14ac:dyDescent="0.2">
      <c r="A483" s="3"/>
      <c r="B483" s="319" t="s">
        <v>250</v>
      </c>
      <c r="C483" s="319"/>
      <c r="D483" s="11">
        <v>66640.679999999993</v>
      </c>
      <c r="E483" s="12"/>
      <c r="F483" s="12"/>
      <c r="G483" s="13"/>
      <c r="H483" s="12"/>
      <c r="I483" s="13"/>
      <c r="J483" s="12"/>
      <c r="K483" s="13"/>
      <c r="L483" s="316">
        <v>66640.679999999993</v>
      </c>
      <c r="M483" s="316"/>
      <c r="N483" s="12"/>
      <c r="O483" s="14"/>
    </row>
    <row r="484" spans="1:15" ht="12" hidden="1" customHeight="1" outlineLevel="2" x14ac:dyDescent="0.2">
      <c r="A484" s="3"/>
      <c r="B484" s="22"/>
      <c r="C484" s="23"/>
      <c r="D484" s="15">
        <v>6</v>
      </c>
      <c r="E484" s="16"/>
      <c r="F484" s="16"/>
      <c r="G484" s="17"/>
      <c r="H484" s="16"/>
      <c r="I484" s="17"/>
      <c r="J484" s="16"/>
      <c r="K484" s="17"/>
      <c r="L484" s="317">
        <v>6</v>
      </c>
      <c r="M484" s="317"/>
      <c r="N484" s="16"/>
      <c r="O484" s="18"/>
    </row>
    <row r="485" spans="1:15" ht="24" hidden="1" customHeight="1" outlineLevel="2" x14ac:dyDescent="0.2">
      <c r="A485" s="3"/>
      <c r="B485" s="335" t="s">
        <v>251</v>
      </c>
      <c r="C485" s="335"/>
      <c r="D485" s="37">
        <v>6700.77</v>
      </c>
      <c r="E485" s="38"/>
      <c r="F485" s="38"/>
      <c r="G485" s="39"/>
      <c r="H485" s="38"/>
      <c r="I485" s="39"/>
      <c r="J485" s="38"/>
      <c r="K485" s="39"/>
      <c r="L485" s="336">
        <v>6700.77</v>
      </c>
      <c r="M485" s="336"/>
      <c r="N485" s="38"/>
      <c r="O485" s="40"/>
    </row>
    <row r="486" spans="1:15" ht="12" hidden="1" customHeight="1" outlineLevel="2" x14ac:dyDescent="0.2">
      <c r="A486" s="3"/>
      <c r="B486" s="41"/>
      <c r="C486" s="42"/>
      <c r="D486" s="43">
        <v>9</v>
      </c>
      <c r="E486" s="44"/>
      <c r="F486" s="44"/>
      <c r="G486" s="45"/>
      <c r="H486" s="44"/>
      <c r="I486" s="45"/>
      <c r="J486" s="44"/>
      <c r="K486" s="45"/>
      <c r="L486" s="337">
        <v>9</v>
      </c>
      <c r="M486" s="337"/>
      <c r="N486" s="44"/>
      <c r="O486" s="46"/>
    </row>
    <row r="487" spans="1:15" ht="24" hidden="1" customHeight="1" outlineLevel="2" x14ac:dyDescent="0.2">
      <c r="A487" s="3"/>
      <c r="B487" s="335" t="s">
        <v>252</v>
      </c>
      <c r="C487" s="335"/>
      <c r="D487" s="37">
        <v>1652.54</v>
      </c>
      <c r="E487" s="38"/>
      <c r="F487" s="38"/>
      <c r="G487" s="39"/>
      <c r="H487" s="38"/>
      <c r="I487" s="39"/>
      <c r="J487" s="38"/>
      <c r="K487" s="39"/>
      <c r="L487" s="336">
        <v>1652.54</v>
      </c>
      <c r="M487" s="336"/>
      <c r="N487" s="38"/>
      <c r="O487" s="40"/>
    </row>
    <row r="488" spans="1:15" ht="12" hidden="1" customHeight="1" outlineLevel="2" x14ac:dyDescent="0.2">
      <c r="A488" s="3"/>
      <c r="B488" s="41"/>
      <c r="C488" s="42"/>
      <c r="D488" s="43">
        <v>3</v>
      </c>
      <c r="E488" s="44"/>
      <c r="F488" s="44"/>
      <c r="G488" s="45"/>
      <c r="H488" s="44"/>
      <c r="I488" s="45"/>
      <c r="J488" s="44"/>
      <c r="K488" s="45"/>
      <c r="L488" s="337">
        <v>3</v>
      </c>
      <c r="M488" s="337"/>
      <c r="N488" s="44"/>
      <c r="O488" s="46"/>
    </row>
    <row r="489" spans="1:15" ht="12" hidden="1" customHeight="1" outlineLevel="2" x14ac:dyDescent="0.2">
      <c r="A489" s="3"/>
      <c r="B489" s="319" t="s">
        <v>253</v>
      </c>
      <c r="C489" s="319"/>
      <c r="D489" s="11">
        <v>7721.03</v>
      </c>
      <c r="E489" s="12"/>
      <c r="F489" s="12"/>
      <c r="G489" s="13"/>
      <c r="H489" s="12"/>
      <c r="I489" s="13"/>
      <c r="J489" s="12"/>
      <c r="K489" s="13"/>
      <c r="L489" s="316">
        <v>7721.03</v>
      </c>
      <c r="M489" s="316"/>
      <c r="N489" s="12"/>
      <c r="O489" s="14"/>
    </row>
    <row r="490" spans="1:15" ht="12" hidden="1" customHeight="1" outlineLevel="2" x14ac:dyDescent="0.2">
      <c r="A490" s="3"/>
      <c r="B490" s="22"/>
      <c r="C490" s="23"/>
      <c r="D490" s="15">
        <v>2</v>
      </c>
      <c r="E490" s="16"/>
      <c r="F490" s="16"/>
      <c r="G490" s="17"/>
      <c r="H490" s="16"/>
      <c r="I490" s="17"/>
      <c r="J490" s="16"/>
      <c r="K490" s="17"/>
      <c r="L490" s="317">
        <v>2</v>
      </c>
      <c r="M490" s="317"/>
      <c r="N490" s="16"/>
      <c r="O490" s="18"/>
    </row>
    <row r="491" spans="1:15" ht="12" hidden="1" customHeight="1" outlineLevel="2" x14ac:dyDescent="0.2">
      <c r="A491" s="3"/>
      <c r="B491" s="319" t="s">
        <v>254</v>
      </c>
      <c r="C491" s="319"/>
      <c r="D491" s="11">
        <v>6309.97</v>
      </c>
      <c r="E491" s="12"/>
      <c r="F491" s="12"/>
      <c r="G491" s="13"/>
      <c r="H491" s="12"/>
      <c r="I491" s="13"/>
      <c r="J491" s="12"/>
      <c r="K491" s="13"/>
      <c r="L491" s="316">
        <v>6309.97</v>
      </c>
      <c r="M491" s="316"/>
      <c r="N491" s="12"/>
      <c r="O491" s="14"/>
    </row>
    <row r="492" spans="1:15" ht="12" hidden="1" customHeight="1" outlineLevel="2" x14ac:dyDescent="0.2">
      <c r="A492" s="3"/>
      <c r="B492" s="22"/>
      <c r="C492" s="23"/>
      <c r="D492" s="15">
        <v>1</v>
      </c>
      <c r="E492" s="16"/>
      <c r="F492" s="16"/>
      <c r="G492" s="17"/>
      <c r="H492" s="16"/>
      <c r="I492" s="17"/>
      <c r="J492" s="16"/>
      <c r="K492" s="17"/>
      <c r="L492" s="317">
        <v>1</v>
      </c>
      <c r="M492" s="317"/>
      <c r="N492" s="16"/>
      <c r="O492" s="18"/>
    </row>
    <row r="493" spans="1:15" ht="12" hidden="1" customHeight="1" outlineLevel="2" x14ac:dyDescent="0.2">
      <c r="A493" s="3"/>
      <c r="B493" s="319" t="s">
        <v>255</v>
      </c>
      <c r="C493" s="319"/>
      <c r="D493" s="11">
        <v>3274.46</v>
      </c>
      <c r="E493" s="12"/>
      <c r="F493" s="12"/>
      <c r="G493" s="13"/>
      <c r="H493" s="12"/>
      <c r="I493" s="13"/>
      <c r="J493" s="12"/>
      <c r="K493" s="13"/>
      <c r="L493" s="316">
        <v>3274.46</v>
      </c>
      <c r="M493" s="316"/>
      <c r="N493" s="12"/>
      <c r="O493" s="14"/>
    </row>
    <row r="494" spans="1:15" ht="12" hidden="1" customHeight="1" outlineLevel="2" x14ac:dyDescent="0.2">
      <c r="A494" s="3"/>
      <c r="B494" s="22"/>
      <c r="C494" s="23"/>
      <c r="D494" s="15">
        <v>14</v>
      </c>
      <c r="E494" s="16"/>
      <c r="F494" s="16"/>
      <c r="G494" s="17"/>
      <c r="H494" s="16"/>
      <c r="I494" s="17"/>
      <c r="J494" s="16"/>
      <c r="K494" s="17"/>
      <c r="L494" s="317">
        <v>14</v>
      </c>
      <c r="M494" s="317"/>
      <c r="N494" s="16"/>
      <c r="O494" s="18"/>
    </row>
    <row r="495" spans="1:15" ht="12" hidden="1" customHeight="1" outlineLevel="2" x14ac:dyDescent="0.2">
      <c r="A495" s="3"/>
      <c r="B495" s="319" t="s">
        <v>256</v>
      </c>
      <c r="C495" s="319"/>
      <c r="D495" s="11">
        <v>1698.81</v>
      </c>
      <c r="E495" s="12"/>
      <c r="F495" s="12"/>
      <c r="G495" s="13"/>
      <c r="H495" s="12"/>
      <c r="I495" s="13"/>
      <c r="J495" s="12"/>
      <c r="K495" s="13"/>
      <c r="L495" s="316">
        <v>1698.81</v>
      </c>
      <c r="M495" s="316"/>
      <c r="N495" s="12"/>
      <c r="O495" s="14"/>
    </row>
    <row r="496" spans="1:15" ht="12" hidden="1" customHeight="1" outlineLevel="2" x14ac:dyDescent="0.2">
      <c r="A496" s="3"/>
      <c r="B496" s="22"/>
      <c r="C496" s="23"/>
      <c r="D496" s="15">
        <v>3</v>
      </c>
      <c r="E496" s="16"/>
      <c r="F496" s="16"/>
      <c r="G496" s="17"/>
      <c r="H496" s="16"/>
      <c r="I496" s="17"/>
      <c r="J496" s="16"/>
      <c r="K496" s="17"/>
      <c r="L496" s="317">
        <v>3</v>
      </c>
      <c r="M496" s="317"/>
      <c r="N496" s="16"/>
      <c r="O496" s="18"/>
    </row>
    <row r="497" spans="1:15" ht="12" hidden="1" customHeight="1" outlineLevel="2" x14ac:dyDescent="0.2">
      <c r="A497" s="3"/>
      <c r="B497" s="319" t="s">
        <v>257</v>
      </c>
      <c r="C497" s="319"/>
      <c r="D497" s="11">
        <v>6779.66</v>
      </c>
      <c r="E497" s="12"/>
      <c r="F497" s="12"/>
      <c r="G497" s="13"/>
      <c r="H497" s="12"/>
      <c r="I497" s="13"/>
      <c r="J497" s="12"/>
      <c r="K497" s="13"/>
      <c r="L497" s="316">
        <v>6779.66</v>
      </c>
      <c r="M497" s="316"/>
      <c r="N497" s="12"/>
      <c r="O497" s="14"/>
    </row>
    <row r="498" spans="1:15" ht="12" hidden="1" customHeight="1" outlineLevel="2" x14ac:dyDescent="0.2">
      <c r="A498" s="3"/>
      <c r="B498" s="22"/>
      <c r="C498" s="23"/>
      <c r="D498" s="15">
        <v>1</v>
      </c>
      <c r="E498" s="16"/>
      <c r="F498" s="16"/>
      <c r="G498" s="17"/>
      <c r="H498" s="16"/>
      <c r="I498" s="17"/>
      <c r="J498" s="16"/>
      <c r="K498" s="17"/>
      <c r="L498" s="317">
        <v>1</v>
      </c>
      <c r="M498" s="317"/>
      <c r="N498" s="16"/>
      <c r="O498" s="18"/>
    </row>
    <row r="499" spans="1:15" ht="24" hidden="1" customHeight="1" outlineLevel="2" x14ac:dyDescent="0.2">
      <c r="A499" s="3"/>
      <c r="B499" s="319" t="s">
        <v>258</v>
      </c>
      <c r="C499" s="319"/>
      <c r="D499" s="11">
        <v>4704</v>
      </c>
      <c r="E499" s="12"/>
      <c r="F499" s="12"/>
      <c r="G499" s="13"/>
      <c r="H499" s="12"/>
      <c r="I499" s="13"/>
      <c r="J499" s="12"/>
      <c r="K499" s="13"/>
      <c r="L499" s="316">
        <v>4704</v>
      </c>
      <c r="M499" s="316"/>
      <c r="N499" s="12"/>
      <c r="O499" s="14"/>
    </row>
    <row r="500" spans="1:15" ht="12" hidden="1" customHeight="1" outlineLevel="2" x14ac:dyDescent="0.2">
      <c r="A500" s="3"/>
      <c r="B500" s="22"/>
      <c r="C500" s="23"/>
      <c r="D500" s="15">
        <v>112</v>
      </c>
      <c r="E500" s="16"/>
      <c r="F500" s="16"/>
      <c r="G500" s="17"/>
      <c r="H500" s="16"/>
      <c r="I500" s="17"/>
      <c r="J500" s="16"/>
      <c r="K500" s="17"/>
      <c r="L500" s="317">
        <v>112</v>
      </c>
      <c r="M500" s="317"/>
      <c r="N500" s="16"/>
      <c r="O500" s="18"/>
    </row>
    <row r="501" spans="1:15" ht="12" hidden="1" customHeight="1" outlineLevel="2" x14ac:dyDescent="0.2">
      <c r="A501" s="3"/>
      <c r="B501" s="319" t="s">
        <v>259</v>
      </c>
      <c r="C501" s="319"/>
      <c r="D501" s="11">
        <v>1690.68</v>
      </c>
      <c r="E501" s="12"/>
      <c r="F501" s="12"/>
      <c r="G501" s="13"/>
      <c r="H501" s="12"/>
      <c r="I501" s="13"/>
      <c r="J501" s="12"/>
      <c r="K501" s="13"/>
      <c r="L501" s="316">
        <v>1690.68</v>
      </c>
      <c r="M501" s="316"/>
      <c r="N501" s="12"/>
      <c r="O501" s="14"/>
    </row>
    <row r="502" spans="1:15" ht="12" hidden="1" customHeight="1" outlineLevel="2" x14ac:dyDescent="0.2">
      <c r="A502" s="3"/>
      <c r="B502" s="22"/>
      <c r="C502" s="23"/>
      <c r="D502" s="15">
        <v>1</v>
      </c>
      <c r="E502" s="16"/>
      <c r="F502" s="16"/>
      <c r="G502" s="17"/>
      <c r="H502" s="16"/>
      <c r="I502" s="17"/>
      <c r="J502" s="16"/>
      <c r="K502" s="17"/>
      <c r="L502" s="317">
        <v>1</v>
      </c>
      <c r="M502" s="317"/>
      <c r="N502" s="16"/>
      <c r="O502" s="18"/>
    </row>
    <row r="503" spans="1:15" ht="24" hidden="1" customHeight="1" outlineLevel="2" x14ac:dyDescent="0.2">
      <c r="A503" s="3"/>
      <c r="B503" s="319" t="s">
        <v>260</v>
      </c>
      <c r="C503" s="319"/>
      <c r="D503" s="11">
        <v>2360</v>
      </c>
      <c r="E503" s="12"/>
      <c r="F503" s="12"/>
      <c r="G503" s="13"/>
      <c r="H503" s="12"/>
      <c r="I503" s="13"/>
      <c r="J503" s="12"/>
      <c r="K503" s="13"/>
      <c r="L503" s="316">
        <v>2360</v>
      </c>
      <c r="M503" s="316"/>
      <c r="N503" s="12"/>
      <c r="O503" s="14"/>
    </row>
    <row r="504" spans="1:15" ht="12" hidden="1" customHeight="1" outlineLevel="2" x14ac:dyDescent="0.2">
      <c r="A504" s="3"/>
      <c r="B504" s="22"/>
      <c r="C504" s="23"/>
      <c r="D504" s="15">
        <v>1</v>
      </c>
      <c r="E504" s="16"/>
      <c r="F504" s="16"/>
      <c r="G504" s="17"/>
      <c r="H504" s="16"/>
      <c r="I504" s="17"/>
      <c r="J504" s="16"/>
      <c r="K504" s="17"/>
      <c r="L504" s="317">
        <v>1</v>
      </c>
      <c r="M504" s="317"/>
      <c r="N504" s="16"/>
      <c r="O504" s="18"/>
    </row>
    <row r="505" spans="1:15" ht="24" hidden="1" customHeight="1" outlineLevel="2" x14ac:dyDescent="0.2">
      <c r="A505" s="3"/>
      <c r="B505" s="319" t="s">
        <v>261</v>
      </c>
      <c r="C505" s="319"/>
      <c r="D505" s="11">
        <v>198240</v>
      </c>
      <c r="E505" s="12"/>
      <c r="F505" s="12"/>
      <c r="G505" s="13"/>
      <c r="H505" s="12"/>
      <c r="I505" s="13"/>
      <c r="J505" s="12"/>
      <c r="K505" s="13"/>
      <c r="L505" s="316">
        <v>198240</v>
      </c>
      <c r="M505" s="316"/>
      <c r="N505" s="12"/>
      <c r="O505" s="14"/>
    </row>
    <row r="506" spans="1:15" ht="12" hidden="1" customHeight="1" outlineLevel="2" x14ac:dyDescent="0.2">
      <c r="A506" s="3"/>
      <c r="B506" s="22"/>
      <c r="C506" s="23"/>
      <c r="D506" s="15">
        <v>6</v>
      </c>
      <c r="E506" s="16"/>
      <c r="F506" s="16"/>
      <c r="G506" s="17"/>
      <c r="H506" s="16"/>
      <c r="I506" s="17"/>
      <c r="J506" s="16"/>
      <c r="K506" s="17"/>
      <c r="L506" s="317">
        <v>6</v>
      </c>
      <c r="M506" s="317"/>
      <c r="N506" s="16"/>
      <c r="O506" s="18"/>
    </row>
    <row r="507" spans="1:15" ht="12" hidden="1" customHeight="1" outlineLevel="2" x14ac:dyDescent="0.2">
      <c r="A507" s="3"/>
      <c r="B507" s="319" t="s">
        <v>262</v>
      </c>
      <c r="C507" s="319"/>
      <c r="D507" s="11">
        <v>11400</v>
      </c>
      <c r="E507" s="12"/>
      <c r="F507" s="12"/>
      <c r="G507" s="13"/>
      <c r="H507" s="12"/>
      <c r="I507" s="13"/>
      <c r="J507" s="12"/>
      <c r="K507" s="13"/>
      <c r="L507" s="316">
        <v>11400</v>
      </c>
      <c r="M507" s="316"/>
      <c r="N507" s="12"/>
      <c r="O507" s="14"/>
    </row>
    <row r="508" spans="1:15" ht="12" hidden="1" customHeight="1" outlineLevel="2" x14ac:dyDescent="0.2">
      <c r="A508" s="3"/>
      <c r="B508" s="22"/>
      <c r="C508" s="23"/>
      <c r="D508" s="15">
        <v>2</v>
      </c>
      <c r="E508" s="16"/>
      <c r="F508" s="16"/>
      <c r="G508" s="17"/>
      <c r="H508" s="16"/>
      <c r="I508" s="17"/>
      <c r="J508" s="16"/>
      <c r="K508" s="17"/>
      <c r="L508" s="317">
        <v>2</v>
      </c>
      <c r="M508" s="317"/>
      <c r="N508" s="16"/>
      <c r="O508" s="18"/>
    </row>
    <row r="509" spans="1:15" ht="12" hidden="1" customHeight="1" outlineLevel="2" x14ac:dyDescent="0.2">
      <c r="A509" s="3"/>
      <c r="B509" s="319" t="s">
        <v>263</v>
      </c>
      <c r="C509" s="319"/>
      <c r="D509" s="11">
        <v>18429</v>
      </c>
      <c r="E509" s="12"/>
      <c r="F509" s="12"/>
      <c r="G509" s="13"/>
      <c r="H509" s="12"/>
      <c r="I509" s="13"/>
      <c r="J509" s="12"/>
      <c r="K509" s="13"/>
      <c r="L509" s="316">
        <v>18429</v>
      </c>
      <c r="M509" s="316"/>
      <c r="N509" s="12"/>
      <c r="O509" s="14"/>
    </row>
    <row r="510" spans="1:15" ht="12" hidden="1" customHeight="1" outlineLevel="2" x14ac:dyDescent="0.2">
      <c r="A510" s="3"/>
      <c r="B510" s="22"/>
      <c r="C510" s="23"/>
      <c r="D510" s="15">
        <v>3</v>
      </c>
      <c r="E510" s="16"/>
      <c r="F510" s="16"/>
      <c r="G510" s="17"/>
      <c r="H510" s="16"/>
      <c r="I510" s="17"/>
      <c r="J510" s="16"/>
      <c r="K510" s="17"/>
      <c r="L510" s="317">
        <v>3</v>
      </c>
      <c r="M510" s="317"/>
      <c r="N510" s="16"/>
      <c r="O510" s="18"/>
    </row>
    <row r="511" spans="1:15" ht="36" hidden="1" customHeight="1" outlineLevel="2" x14ac:dyDescent="0.2">
      <c r="A511" s="3"/>
      <c r="B511" s="319" t="s">
        <v>23</v>
      </c>
      <c r="C511" s="319"/>
      <c r="D511" s="24">
        <v>271.57</v>
      </c>
      <c r="E511" s="12"/>
      <c r="F511" s="12"/>
      <c r="G511" s="13"/>
      <c r="H511" s="12"/>
      <c r="I511" s="13"/>
      <c r="J511" s="12"/>
      <c r="K511" s="13"/>
      <c r="L511" s="334">
        <v>271.57</v>
      </c>
      <c r="M511" s="334"/>
      <c r="N511" s="12"/>
      <c r="O511" s="14"/>
    </row>
    <row r="512" spans="1:15" ht="12" hidden="1" customHeight="1" outlineLevel="2" x14ac:dyDescent="0.2">
      <c r="A512" s="3"/>
      <c r="B512" s="22"/>
      <c r="C512" s="23"/>
      <c r="D512" s="15">
        <v>1</v>
      </c>
      <c r="E512" s="16"/>
      <c r="F512" s="16"/>
      <c r="G512" s="17"/>
      <c r="H512" s="16"/>
      <c r="I512" s="17"/>
      <c r="J512" s="16"/>
      <c r="K512" s="17"/>
      <c r="L512" s="317">
        <v>1</v>
      </c>
      <c r="M512" s="317"/>
      <c r="N512" s="16"/>
      <c r="O512" s="18"/>
    </row>
    <row r="513" spans="1:15" ht="24" hidden="1" customHeight="1" outlineLevel="2" x14ac:dyDescent="0.2">
      <c r="A513" s="3"/>
      <c r="B513" s="319" t="s">
        <v>264</v>
      </c>
      <c r="C513" s="319"/>
      <c r="D513" s="24">
        <v>418.93</v>
      </c>
      <c r="E513" s="12"/>
      <c r="F513" s="12"/>
      <c r="G513" s="13"/>
      <c r="H513" s="12"/>
      <c r="I513" s="13"/>
      <c r="J513" s="12"/>
      <c r="K513" s="13"/>
      <c r="L513" s="334">
        <v>418.93</v>
      </c>
      <c r="M513" s="334"/>
      <c r="N513" s="12"/>
      <c r="O513" s="14"/>
    </row>
    <row r="514" spans="1:15" ht="12" hidden="1" customHeight="1" outlineLevel="2" x14ac:dyDescent="0.2">
      <c r="A514" s="3"/>
      <c r="B514" s="22"/>
      <c r="C514" s="23"/>
      <c r="D514" s="15">
        <v>2</v>
      </c>
      <c r="E514" s="16"/>
      <c r="F514" s="16"/>
      <c r="G514" s="17"/>
      <c r="H514" s="16"/>
      <c r="I514" s="17"/>
      <c r="J514" s="16"/>
      <c r="K514" s="17"/>
      <c r="L514" s="317">
        <v>2</v>
      </c>
      <c r="M514" s="317"/>
      <c r="N514" s="16"/>
      <c r="O514" s="18"/>
    </row>
    <row r="515" spans="1:15" ht="12" hidden="1" customHeight="1" outlineLevel="2" x14ac:dyDescent="0.2">
      <c r="A515" s="3"/>
      <c r="B515" s="319" t="s">
        <v>265</v>
      </c>
      <c r="C515" s="319"/>
      <c r="D515" s="11">
        <v>1898.31</v>
      </c>
      <c r="E515" s="12"/>
      <c r="F515" s="12"/>
      <c r="G515" s="13"/>
      <c r="H515" s="12"/>
      <c r="I515" s="13"/>
      <c r="J515" s="12"/>
      <c r="K515" s="13"/>
      <c r="L515" s="316">
        <v>1898.31</v>
      </c>
      <c r="M515" s="316"/>
      <c r="N515" s="12"/>
      <c r="O515" s="14"/>
    </row>
    <row r="516" spans="1:15" ht="12" hidden="1" customHeight="1" outlineLevel="2" x14ac:dyDescent="0.2">
      <c r="A516" s="3"/>
      <c r="B516" s="22"/>
      <c r="C516" s="23"/>
      <c r="D516" s="15">
        <v>1</v>
      </c>
      <c r="E516" s="16"/>
      <c r="F516" s="16"/>
      <c r="G516" s="17"/>
      <c r="H516" s="16"/>
      <c r="I516" s="17"/>
      <c r="J516" s="16"/>
      <c r="K516" s="17"/>
      <c r="L516" s="317">
        <v>1</v>
      </c>
      <c r="M516" s="317"/>
      <c r="N516" s="16"/>
      <c r="O516" s="18"/>
    </row>
    <row r="517" spans="1:15" ht="24" hidden="1" customHeight="1" outlineLevel="2" x14ac:dyDescent="0.2">
      <c r="A517" s="3"/>
      <c r="B517" s="319" t="s">
        <v>266</v>
      </c>
      <c r="C517" s="319"/>
      <c r="D517" s="11">
        <v>22627.119999999999</v>
      </c>
      <c r="E517" s="12"/>
      <c r="F517" s="12"/>
      <c r="G517" s="13"/>
      <c r="H517" s="12"/>
      <c r="I517" s="13"/>
      <c r="J517" s="12"/>
      <c r="K517" s="13"/>
      <c r="L517" s="316">
        <v>22627.119999999999</v>
      </c>
      <c r="M517" s="316"/>
      <c r="N517" s="12"/>
      <c r="O517" s="14"/>
    </row>
    <row r="518" spans="1:15" ht="12" hidden="1" customHeight="1" outlineLevel="2" x14ac:dyDescent="0.2">
      <c r="A518" s="3"/>
      <c r="B518" s="22"/>
      <c r="C518" s="23"/>
      <c r="D518" s="15">
        <v>3</v>
      </c>
      <c r="E518" s="16"/>
      <c r="F518" s="16"/>
      <c r="G518" s="17"/>
      <c r="H518" s="16"/>
      <c r="I518" s="17"/>
      <c r="J518" s="16"/>
      <c r="K518" s="17"/>
      <c r="L518" s="317">
        <v>3</v>
      </c>
      <c r="M518" s="317"/>
      <c r="N518" s="16"/>
      <c r="O518" s="18"/>
    </row>
    <row r="519" spans="1:15" ht="36" hidden="1" customHeight="1" outlineLevel="2" x14ac:dyDescent="0.2">
      <c r="A519" s="3"/>
      <c r="B519" s="319" t="s">
        <v>267</v>
      </c>
      <c r="C519" s="319"/>
      <c r="D519" s="11">
        <v>65101.7</v>
      </c>
      <c r="E519" s="12"/>
      <c r="F519" s="12"/>
      <c r="G519" s="13"/>
      <c r="H519" s="12"/>
      <c r="I519" s="13"/>
      <c r="J519" s="12"/>
      <c r="K519" s="13"/>
      <c r="L519" s="316">
        <v>65101.7</v>
      </c>
      <c r="M519" s="316"/>
      <c r="N519" s="12"/>
      <c r="O519" s="14"/>
    </row>
    <row r="520" spans="1:15" ht="12" hidden="1" customHeight="1" outlineLevel="2" x14ac:dyDescent="0.2">
      <c r="A520" s="3"/>
      <c r="B520" s="22"/>
      <c r="C520" s="23"/>
      <c r="D520" s="15">
        <v>3</v>
      </c>
      <c r="E520" s="16"/>
      <c r="F520" s="16"/>
      <c r="G520" s="17"/>
      <c r="H520" s="16"/>
      <c r="I520" s="17"/>
      <c r="J520" s="16"/>
      <c r="K520" s="17"/>
      <c r="L520" s="317">
        <v>3</v>
      </c>
      <c r="M520" s="317"/>
      <c r="N520" s="16"/>
      <c r="O520" s="18"/>
    </row>
    <row r="521" spans="1:15" ht="24" hidden="1" customHeight="1" outlineLevel="2" x14ac:dyDescent="0.2">
      <c r="A521" s="3"/>
      <c r="B521" s="319" t="s">
        <v>268</v>
      </c>
      <c r="C521" s="319"/>
      <c r="D521" s="11">
        <v>370550.78</v>
      </c>
      <c r="E521" s="12"/>
      <c r="F521" s="12"/>
      <c r="G521" s="13"/>
      <c r="H521" s="12"/>
      <c r="I521" s="13"/>
      <c r="J521" s="12"/>
      <c r="K521" s="13"/>
      <c r="L521" s="316">
        <v>370550.78</v>
      </c>
      <c r="M521" s="316"/>
      <c r="N521" s="12"/>
      <c r="O521" s="14"/>
    </row>
    <row r="522" spans="1:15" ht="12" hidden="1" customHeight="1" outlineLevel="2" x14ac:dyDescent="0.2">
      <c r="A522" s="3"/>
      <c r="B522" s="22"/>
      <c r="C522" s="23"/>
      <c r="D522" s="15">
        <v>20</v>
      </c>
      <c r="E522" s="16"/>
      <c r="F522" s="16"/>
      <c r="G522" s="17"/>
      <c r="H522" s="16"/>
      <c r="I522" s="17"/>
      <c r="J522" s="16"/>
      <c r="K522" s="17"/>
      <c r="L522" s="317">
        <v>20</v>
      </c>
      <c r="M522" s="317"/>
      <c r="N522" s="16"/>
      <c r="O522" s="18"/>
    </row>
    <row r="523" spans="1:15" ht="59.1" hidden="1" customHeight="1" outlineLevel="2" x14ac:dyDescent="0.2">
      <c r="A523" s="3"/>
      <c r="B523" s="319" t="s">
        <v>269</v>
      </c>
      <c r="C523" s="319"/>
      <c r="D523" s="11">
        <v>1037.29</v>
      </c>
      <c r="E523" s="12"/>
      <c r="F523" s="12"/>
      <c r="G523" s="13"/>
      <c r="H523" s="12"/>
      <c r="I523" s="13"/>
      <c r="J523" s="12"/>
      <c r="K523" s="13"/>
      <c r="L523" s="316">
        <v>1037.29</v>
      </c>
      <c r="M523" s="316"/>
      <c r="N523" s="12"/>
      <c r="O523" s="14"/>
    </row>
    <row r="524" spans="1:15" ht="12" hidden="1" customHeight="1" outlineLevel="2" x14ac:dyDescent="0.2">
      <c r="A524" s="3"/>
      <c r="B524" s="22"/>
      <c r="C524" s="23"/>
      <c r="D524" s="15">
        <v>1</v>
      </c>
      <c r="E524" s="16"/>
      <c r="F524" s="16"/>
      <c r="G524" s="17"/>
      <c r="H524" s="16"/>
      <c r="I524" s="17"/>
      <c r="J524" s="16"/>
      <c r="K524" s="17"/>
      <c r="L524" s="317">
        <v>1</v>
      </c>
      <c r="M524" s="317"/>
      <c r="N524" s="16"/>
      <c r="O524" s="18"/>
    </row>
    <row r="525" spans="1:15" ht="48" hidden="1" customHeight="1" outlineLevel="2" x14ac:dyDescent="0.2">
      <c r="A525" s="3"/>
      <c r="B525" s="319" t="s">
        <v>270</v>
      </c>
      <c r="C525" s="319"/>
      <c r="D525" s="11">
        <v>44237.279999999999</v>
      </c>
      <c r="E525" s="12"/>
      <c r="F525" s="12"/>
      <c r="G525" s="13"/>
      <c r="H525" s="12"/>
      <c r="I525" s="13"/>
      <c r="J525" s="12"/>
      <c r="K525" s="13"/>
      <c r="L525" s="316">
        <v>44237.279999999999</v>
      </c>
      <c r="M525" s="316"/>
      <c r="N525" s="12"/>
      <c r="O525" s="14"/>
    </row>
    <row r="526" spans="1:15" ht="12" hidden="1" customHeight="1" outlineLevel="2" x14ac:dyDescent="0.2">
      <c r="A526" s="3"/>
      <c r="B526" s="22"/>
      <c r="C526" s="23"/>
      <c r="D526" s="15">
        <v>2</v>
      </c>
      <c r="E526" s="16"/>
      <c r="F526" s="16"/>
      <c r="G526" s="17"/>
      <c r="H526" s="16"/>
      <c r="I526" s="17"/>
      <c r="J526" s="16"/>
      <c r="K526" s="17"/>
      <c r="L526" s="317">
        <v>2</v>
      </c>
      <c r="M526" s="317"/>
      <c r="N526" s="16"/>
      <c r="O526" s="18"/>
    </row>
    <row r="527" spans="1:15" ht="48" hidden="1" customHeight="1" outlineLevel="2" x14ac:dyDescent="0.2">
      <c r="A527" s="3"/>
      <c r="B527" s="319" t="s">
        <v>271</v>
      </c>
      <c r="C527" s="319"/>
      <c r="D527" s="11">
        <v>114279.66</v>
      </c>
      <c r="E527" s="12"/>
      <c r="F527" s="12"/>
      <c r="G527" s="13"/>
      <c r="H527" s="12"/>
      <c r="I527" s="13"/>
      <c r="J527" s="12"/>
      <c r="K527" s="13"/>
      <c r="L527" s="316">
        <v>114279.66</v>
      </c>
      <c r="M527" s="316"/>
      <c r="N527" s="12"/>
      <c r="O527" s="14"/>
    </row>
    <row r="528" spans="1:15" ht="12" hidden="1" customHeight="1" outlineLevel="2" x14ac:dyDescent="0.2">
      <c r="A528" s="3"/>
      <c r="B528" s="22"/>
      <c r="C528" s="23"/>
      <c r="D528" s="15">
        <v>6</v>
      </c>
      <c r="E528" s="16"/>
      <c r="F528" s="16"/>
      <c r="G528" s="17"/>
      <c r="H528" s="16"/>
      <c r="I528" s="17"/>
      <c r="J528" s="16"/>
      <c r="K528" s="17"/>
      <c r="L528" s="317">
        <v>6</v>
      </c>
      <c r="M528" s="317"/>
      <c r="N528" s="16"/>
      <c r="O528" s="18"/>
    </row>
    <row r="529" spans="1:15" ht="12" hidden="1" customHeight="1" outlineLevel="2" x14ac:dyDescent="0.2">
      <c r="A529" s="3"/>
      <c r="B529" s="319" t="s">
        <v>272</v>
      </c>
      <c r="C529" s="319"/>
      <c r="D529" s="11">
        <v>131400</v>
      </c>
      <c r="E529" s="12"/>
      <c r="F529" s="12"/>
      <c r="G529" s="13"/>
      <c r="H529" s="12"/>
      <c r="I529" s="13"/>
      <c r="J529" s="12"/>
      <c r="K529" s="13"/>
      <c r="L529" s="316">
        <v>131400</v>
      </c>
      <c r="M529" s="316"/>
      <c r="N529" s="12"/>
      <c r="O529" s="14"/>
    </row>
    <row r="530" spans="1:15" ht="12" hidden="1" customHeight="1" outlineLevel="2" x14ac:dyDescent="0.2">
      <c r="A530" s="3"/>
      <c r="B530" s="22"/>
      <c r="C530" s="23"/>
      <c r="D530" s="15">
        <v>26</v>
      </c>
      <c r="E530" s="16"/>
      <c r="F530" s="16"/>
      <c r="G530" s="17"/>
      <c r="H530" s="16"/>
      <c r="I530" s="17"/>
      <c r="J530" s="16"/>
      <c r="K530" s="17"/>
      <c r="L530" s="317">
        <v>26</v>
      </c>
      <c r="M530" s="317"/>
      <c r="N530" s="16"/>
      <c r="O530" s="18"/>
    </row>
    <row r="531" spans="1:15" ht="12" hidden="1" customHeight="1" outlineLevel="2" x14ac:dyDescent="0.2">
      <c r="A531" s="3"/>
      <c r="B531" s="319" t="s">
        <v>273</v>
      </c>
      <c r="C531" s="319"/>
      <c r="D531" s="24">
        <v>165</v>
      </c>
      <c r="E531" s="12"/>
      <c r="F531" s="12"/>
      <c r="G531" s="13"/>
      <c r="H531" s="12"/>
      <c r="I531" s="13"/>
      <c r="J531" s="12"/>
      <c r="K531" s="13"/>
      <c r="L531" s="334">
        <v>165</v>
      </c>
      <c r="M531" s="334"/>
      <c r="N531" s="12"/>
      <c r="O531" s="14"/>
    </row>
    <row r="532" spans="1:15" ht="12" hidden="1" customHeight="1" outlineLevel="2" x14ac:dyDescent="0.2">
      <c r="A532" s="3"/>
      <c r="B532" s="22"/>
      <c r="C532" s="23"/>
      <c r="D532" s="15">
        <v>3</v>
      </c>
      <c r="E532" s="16"/>
      <c r="F532" s="16"/>
      <c r="G532" s="17"/>
      <c r="H532" s="16"/>
      <c r="I532" s="17"/>
      <c r="J532" s="16"/>
      <c r="K532" s="17"/>
      <c r="L532" s="317">
        <v>3</v>
      </c>
      <c r="M532" s="317"/>
      <c r="N532" s="16"/>
      <c r="O532" s="18"/>
    </row>
    <row r="533" spans="1:15" ht="24" hidden="1" customHeight="1" outlineLevel="2" x14ac:dyDescent="0.2">
      <c r="A533" s="3"/>
      <c r="B533" s="319" t="s">
        <v>274</v>
      </c>
      <c r="C533" s="319"/>
      <c r="D533" s="24">
        <v>55</v>
      </c>
      <c r="E533" s="12"/>
      <c r="F533" s="12"/>
      <c r="G533" s="13"/>
      <c r="H533" s="12"/>
      <c r="I533" s="13"/>
      <c r="J533" s="12"/>
      <c r="K533" s="13"/>
      <c r="L533" s="334">
        <v>55</v>
      </c>
      <c r="M533" s="334"/>
      <c r="N533" s="12"/>
      <c r="O533" s="14"/>
    </row>
    <row r="534" spans="1:15" ht="12" hidden="1" customHeight="1" outlineLevel="2" x14ac:dyDescent="0.2">
      <c r="A534" s="3"/>
      <c r="B534" s="22"/>
      <c r="C534" s="23"/>
      <c r="D534" s="15">
        <v>1</v>
      </c>
      <c r="E534" s="16"/>
      <c r="F534" s="16"/>
      <c r="G534" s="17"/>
      <c r="H534" s="16"/>
      <c r="I534" s="17"/>
      <c r="J534" s="16"/>
      <c r="K534" s="17"/>
      <c r="L534" s="317">
        <v>1</v>
      </c>
      <c r="M534" s="317"/>
      <c r="N534" s="16"/>
      <c r="O534" s="18"/>
    </row>
    <row r="535" spans="1:15" ht="24" hidden="1" customHeight="1" outlineLevel="2" x14ac:dyDescent="0.2">
      <c r="A535" s="3"/>
      <c r="B535" s="319" t="s">
        <v>275</v>
      </c>
      <c r="C535" s="319"/>
      <c r="D535" s="11">
        <v>1680</v>
      </c>
      <c r="E535" s="12"/>
      <c r="F535" s="12"/>
      <c r="G535" s="13"/>
      <c r="H535" s="12"/>
      <c r="I535" s="13"/>
      <c r="J535" s="12"/>
      <c r="K535" s="13"/>
      <c r="L535" s="316">
        <v>1680</v>
      </c>
      <c r="M535" s="316"/>
      <c r="N535" s="12"/>
      <c r="O535" s="14"/>
    </row>
    <row r="536" spans="1:15" ht="12" hidden="1" customHeight="1" outlineLevel="2" x14ac:dyDescent="0.2">
      <c r="A536" s="3"/>
      <c r="B536" s="22"/>
      <c r="C536" s="23"/>
      <c r="D536" s="15">
        <v>1</v>
      </c>
      <c r="E536" s="16"/>
      <c r="F536" s="16"/>
      <c r="G536" s="17"/>
      <c r="H536" s="16"/>
      <c r="I536" s="17"/>
      <c r="J536" s="16"/>
      <c r="K536" s="17"/>
      <c r="L536" s="317">
        <v>1</v>
      </c>
      <c r="M536" s="317"/>
      <c r="N536" s="16"/>
      <c r="O536" s="18"/>
    </row>
    <row r="537" spans="1:15" ht="12" hidden="1" customHeight="1" outlineLevel="2" x14ac:dyDescent="0.2">
      <c r="A537" s="3"/>
      <c r="B537" s="319" t="s">
        <v>276</v>
      </c>
      <c r="C537" s="319"/>
      <c r="D537" s="11">
        <v>9551.36</v>
      </c>
      <c r="E537" s="12"/>
      <c r="F537" s="12"/>
      <c r="G537" s="13"/>
      <c r="H537" s="12"/>
      <c r="I537" s="13"/>
      <c r="J537" s="12"/>
      <c r="K537" s="13"/>
      <c r="L537" s="316">
        <v>9551.36</v>
      </c>
      <c r="M537" s="316"/>
      <c r="N537" s="12"/>
      <c r="O537" s="14"/>
    </row>
    <row r="538" spans="1:15" ht="12" hidden="1" customHeight="1" outlineLevel="2" x14ac:dyDescent="0.2">
      <c r="A538" s="3"/>
      <c r="B538" s="22"/>
      <c r="C538" s="23"/>
      <c r="D538" s="15">
        <v>7</v>
      </c>
      <c r="E538" s="16"/>
      <c r="F538" s="16"/>
      <c r="G538" s="17"/>
      <c r="H538" s="16"/>
      <c r="I538" s="17"/>
      <c r="J538" s="16"/>
      <c r="K538" s="17"/>
      <c r="L538" s="317">
        <v>7</v>
      </c>
      <c r="M538" s="317"/>
      <c r="N538" s="16"/>
      <c r="O538" s="18"/>
    </row>
    <row r="539" spans="1:15" ht="12" hidden="1" customHeight="1" outlineLevel="2" x14ac:dyDescent="0.2">
      <c r="A539" s="3"/>
      <c r="B539" s="319" t="s">
        <v>277</v>
      </c>
      <c r="C539" s="319"/>
      <c r="D539" s="11">
        <v>5033.8900000000003</v>
      </c>
      <c r="E539" s="12"/>
      <c r="F539" s="12"/>
      <c r="G539" s="13"/>
      <c r="H539" s="12"/>
      <c r="I539" s="13"/>
      <c r="J539" s="12"/>
      <c r="K539" s="13"/>
      <c r="L539" s="316">
        <v>5033.8900000000003</v>
      </c>
      <c r="M539" s="316"/>
      <c r="N539" s="12"/>
      <c r="O539" s="14"/>
    </row>
    <row r="540" spans="1:15" ht="12" hidden="1" customHeight="1" outlineLevel="2" x14ac:dyDescent="0.2">
      <c r="A540" s="3"/>
      <c r="B540" s="22"/>
      <c r="C540" s="23"/>
      <c r="D540" s="15">
        <v>3</v>
      </c>
      <c r="E540" s="16"/>
      <c r="F540" s="16"/>
      <c r="G540" s="17"/>
      <c r="H540" s="16"/>
      <c r="I540" s="17"/>
      <c r="J540" s="16"/>
      <c r="K540" s="17"/>
      <c r="L540" s="317">
        <v>3</v>
      </c>
      <c r="M540" s="317"/>
      <c r="N540" s="16"/>
      <c r="O540" s="18"/>
    </row>
    <row r="541" spans="1:15" ht="12" hidden="1" customHeight="1" outlineLevel="2" x14ac:dyDescent="0.2">
      <c r="A541" s="3"/>
      <c r="B541" s="335" t="s">
        <v>278</v>
      </c>
      <c r="C541" s="335"/>
      <c r="D541" s="37">
        <v>1328.81</v>
      </c>
      <c r="E541" s="38"/>
      <c r="F541" s="38"/>
      <c r="G541" s="39"/>
      <c r="H541" s="38"/>
      <c r="I541" s="39"/>
      <c r="J541" s="38"/>
      <c r="K541" s="39"/>
      <c r="L541" s="336">
        <v>1328.81</v>
      </c>
      <c r="M541" s="336"/>
      <c r="N541" s="38"/>
      <c r="O541" s="40"/>
    </row>
    <row r="542" spans="1:15" ht="12" hidden="1" customHeight="1" outlineLevel="2" x14ac:dyDescent="0.2">
      <c r="A542" s="3"/>
      <c r="B542" s="41"/>
      <c r="C542" s="42"/>
      <c r="D542" s="43">
        <v>1</v>
      </c>
      <c r="E542" s="44"/>
      <c r="F542" s="44"/>
      <c r="G542" s="45"/>
      <c r="H542" s="44"/>
      <c r="I542" s="45"/>
      <c r="J542" s="44"/>
      <c r="K542" s="45"/>
      <c r="L542" s="337">
        <v>1</v>
      </c>
      <c r="M542" s="337"/>
      <c r="N542" s="44"/>
      <c r="O542" s="46"/>
    </row>
    <row r="543" spans="1:15" ht="36" hidden="1" customHeight="1" outlineLevel="2" x14ac:dyDescent="0.2">
      <c r="A543" s="3"/>
      <c r="B543" s="319" t="s">
        <v>279</v>
      </c>
      <c r="C543" s="319"/>
      <c r="D543" s="24">
        <v>165</v>
      </c>
      <c r="E543" s="12"/>
      <c r="F543" s="12"/>
      <c r="G543" s="13"/>
      <c r="H543" s="12"/>
      <c r="I543" s="13"/>
      <c r="J543" s="12"/>
      <c r="K543" s="13"/>
      <c r="L543" s="334">
        <v>165</v>
      </c>
      <c r="M543" s="334"/>
      <c r="N543" s="12"/>
      <c r="O543" s="14"/>
    </row>
    <row r="544" spans="1:15" ht="12" hidden="1" customHeight="1" outlineLevel="2" x14ac:dyDescent="0.2">
      <c r="A544" s="3"/>
      <c r="B544" s="22"/>
      <c r="C544" s="23"/>
      <c r="D544" s="15">
        <v>3</v>
      </c>
      <c r="E544" s="16"/>
      <c r="F544" s="16"/>
      <c r="G544" s="17"/>
      <c r="H544" s="16"/>
      <c r="I544" s="17"/>
      <c r="J544" s="16"/>
      <c r="K544" s="17"/>
      <c r="L544" s="317">
        <v>3</v>
      </c>
      <c r="M544" s="317"/>
      <c r="N544" s="16"/>
      <c r="O544" s="18"/>
    </row>
    <row r="545" spans="1:15" ht="24" hidden="1" customHeight="1" outlineLevel="2" x14ac:dyDescent="0.2">
      <c r="A545" s="3"/>
      <c r="B545" s="319" t="s">
        <v>280</v>
      </c>
      <c r="C545" s="319"/>
      <c r="D545" s="11">
        <v>1058.4000000000001</v>
      </c>
      <c r="E545" s="12"/>
      <c r="F545" s="12"/>
      <c r="G545" s="13"/>
      <c r="H545" s="12"/>
      <c r="I545" s="13"/>
      <c r="J545" s="12"/>
      <c r="K545" s="13"/>
      <c r="L545" s="316">
        <v>1058.4000000000001</v>
      </c>
      <c r="M545" s="316"/>
      <c r="N545" s="12"/>
      <c r="O545" s="14"/>
    </row>
    <row r="546" spans="1:15" ht="12" hidden="1" customHeight="1" outlineLevel="2" x14ac:dyDescent="0.2">
      <c r="A546" s="3"/>
      <c r="B546" s="22"/>
      <c r="C546" s="23"/>
      <c r="D546" s="15">
        <v>1</v>
      </c>
      <c r="E546" s="16"/>
      <c r="F546" s="16"/>
      <c r="G546" s="17"/>
      <c r="H546" s="16"/>
      <c r="I546" s="17"/>
      <c r="J546" s="16"/>
      <c r="K546" s="17"/>
      <c r="L546" s="317">
        <v>1</v>
      </c>
      <c r="M546" s="317"/>
      <c r="N546" s="16"/>
      <c r="O546" s="18"/>
    </row>
    <row r="547" spans="1:15" ht="71.099999999999994" hidden="1" customHeight="1" outlineLevel="2" x14ac:dyDescent="0.2">
      <c r="A547" s="3"/>
      <c r="B547" s="319" t="s">
        <v>281</v>
      </c>
      <c r="C547" s="319"/>
      <c r="D547" s="11">
        <v>20160</v>
      </c>
      <c r="E547" s="12"/>
      <c r="F547" s="12"/>
      <c r="G547" s="13"/>
      <c r="H547" s="12"/>
      <c r="I547" s="13"/>
      <c r="J547" s="12"/>
      <c r="K547" s="13"/>
      <c r="L547" s="316">
        <v>20160</v>
      </c>
      <c r="M547" s="316"/>
      <c r="N547" s="12"/>
      <c r="O547" s="14"/>
    </row>
    <row r="548" spans="1:15" ht="12" hidden="1" customHeight="1" outlineLevel="2" x14ac:dyDescent="0.2">
      <c r="A548" s="3"/>
      <c r="B548" s="22"/>
      <c r="C548" s="23"/>
      <c r="D548" s="15">
        <v>2</v>
      </c>
      <c r="E548" s="16"/>
      <c r="F548" s="16"/>
      <c r="G548" s="17"/>
      <c r="H548" s="16"/>
      <c r="I548" s="17"/>
      <c r="J548" s="16"/>
      <c r="K548" s="17"/>
      <c r="L548" s="317">
        <v>2</v>
      </c>
      <c r="M548" s="317"/>
      <c r="N548" s="16"/>
      <c r="O548" s="18"/>
    </row>
    <row r="549" spans="1:15" ht="24" hidden="1" customHeight="1" outlineLevel="2" x14ac:dyDescent="0.2">
      <c r="A549" s="3"/>
      <c r="B549" s="319" t="s">
        <v>282</v>
      </c>
      <c r="C549" s="319"/>
      <c r="D549" s="11">
        <v>3708.08</v>
      </c>
      <c r="E549" s="12"/>
      <c r="F549" s="12"/>
      <c r="G549" s="13"/>
      <c r="H549" s="12"/>
      <c r="I549" s="13"/>
      <c r="J549" s="12"/>
      <c r="K549" s="13"/>
      <c r="L549" s="316">
        <v>3708.08</v>
      </c>
      <c r="M549" s="316"/>
      <c r="N549" s="12"/>
      <c r="O549" s="14"/>
    </row>
    <row r="550" spans="1:15" ht="12" hidden="1" customHeight="1" outlineLevel="2" x14ac:dyDescent="0.2">
      <c r="A550" s="3"/>
      <c r="B550" s="22"/>
      <c r="C550" s="23"/>
      <c r="D550" s="15">
        <v>12</v>
      </c>
      <c r="E550" s="16"/>
      <c r="F550" s="16"/>
      <c r="G550" s="17"/>
      <c r="H550" s="16"/>
      <c r="I550" s="17"/>
      <c r="J550" s="16"/>
      <c r="K550" s="17"/>
      <c r="L550" s="317">
        <v>12</v>
      </c>
      <c r="M550" s="317"/>
      <c r="N550" s="16"/>
      <c r="O550" s="18"/>
    </row>
    <row r="551" spans="1:15" ht="24" hidden="1" customHeight="1" outlineLevel="2" x14ac:dyDescent="0.2">
      <c r="A551" s="3"/>
      <c r="B551" s="319" t="s">
        <v>283</v>
      </c>
      <c r="C551" s="319"/>
      <c r="D551" s="11">
        <v>3050.85</v>
      </c>
      <c r="E551" s="12"/>
      <c r="F551" s="12"/>
      <c r="G551" s="13"/>
      <c r="H551" s="12"/>
      <c r="I551" s="13"/>
      <c r="J551" s="12"/>
      <c r="K551" s="13"/>
      <c r="L551" s="316">
        <v>3050.85</v>
      </c>
      <c r="M551" s="316"/>
      <c r="N551" s="12"/>
      <c r="O551" s="14"/>
    </row>
    <row r="552" spans="1:15" ht="12" hidden="1" customHeight="1" outlineLevel="2" x14ac:dyDescent="0.2">
      <c r="A552" s="3"/>
      <c r="B552" s="22"/>
      <c r="C552" s="23"/>
      <c r="D552" s="15">
        <v>6</v>
      </c>
      <c r="E552" s="16"/>
      <c r="F552" s="16"/>
      <c r="G552" s="17"/>
      <c r="H552" s="16"/>
      <c r="I552" s="17"/>
      <c r="J552" s="16"/>
      <c r="K552" s="17"/>
      <c r="L552" s="317">
        <v>6</v>
      </c>
      <c r="M552" s="317"/>
      <c r="N552" s="16"/>
      <c r="O552" s="18"/>
    </row>
    <row r="553" spans="1:15" ht="36" hidden="1" customHeight="1" outlineLevel="2" x14ac:dyDescent="0.2">
      <c r="A553" s="3"/>
      <c r="B553" s="319" t="s">
        <v>284</v>
      </c>
      <c r="C553" s="319"/>
      <c r="D553" s="11">
        <v>76266.100000000006</v>
      </c>
      <c r="E553" s="12"/>
      <c r="F553" s="12"/>
      <c r="G553" s="13"/>
      <c r="H553" s="12"/>
      <c r="I553" s="13"/>
      <c r="J553" s="12"/>
      <c r="K553" s="13"/>
      <c r="L553" s="316">
        <v>76266.100000000006</v>
      </c>
      <c r="M553" s="316"/>
      <c r="N553" s="12"/>
      <c r="O553" s="14"/>
    </row>
    <row r="554" spans="1:15" ht="12" hidden="1" customHeight="1" outlineLevel="2" x14ac:dyDescent="0.2">
      <c r="A554" s="3"/>
      <c r="B554" s="22"/>
      <c r="C554" s="23"/>
      <c r="D554" s="15">
        <v>3</v>
      </c>
      <c r="E554" s="16"/>
      <c r="F554" s="16"/>
      <c r="G554" s="17"/>
      <c r="H554" s="16"/>
      <c r="I554" s="17"/>
      <c r="J554" s="16"/>
      <c r="K554" s="17"/>
      <c r="L554" s="317">
        <v>3</v>
      </c>
      <c r="M554" s="317"/>
      <c r="N554" s="16"/>
      <c r="O554" s="18"/>
    </row>
    <row r="555" spans="1:15" ht="24" hidden="1" customHeight="1" outlineLevel="2" x14ac:dyDescent="0.2">
      <c r="A555" s="3"/>
      <c r="B555" s="319" t="s">
        <v>285</v>
      </c>
      <c r="C555" s="319"/>
      <c r="D555" s="11">
        <v>11882.19</v>
      </c>
      <c r="E555" s="12"/>
      <c r="F555" s="12"/>
      <c r="G555" s="13"/>
      <c r="H555" s="12"/>
      <c r="I555" s="13"/>
      <c r="J555" s="12"/>
      <c r="K555" s="13"/>
      <c r="L555" s="316">
        <v>11882.19</v>
      </c>
      <c r="M555" s="316"/>
      <c r="N555" s="12"/>
      <c r="O555" s="14"/>
    </row>
    <row r="556" spans="1:15" ht="12" hidden="1" customHeight="1" outlineLevel="2" x14ac:dyDescent="0.2">
      <c r="A556" s="3"/>
      <c r="B556" s="22"/>
      <c r="C556" s="23"/>
      <c r="D556" s="15">
        <v>41</v>
      </c>
      <c r="E556" s="16"/>
      <c r="F556" s="16"/>
      <c r="G556" s="17"/>
      <c r="H556" s="16"/>
      <c r="I556" s="17"/>
      <c r="J556" s="16"/>
      <c r="K556" s="17"/>
      <c r="L556" s="317">
        <v>41</v>
      </c>
      <c r="M556" s="317"/>
      <c r="N556" s="16"/>
      <c r="O556" s="18"/>
    </row>
    <row r="557" spans="1:15" ht="12" hidden="1" customHeight="1" outlineLevel="2" x14ac:dyDescent="0.2">
      <c r="A557" s="3"/>
      <c r="B557" s="319" t="s">
        <v>286</v>
      </c>
      <c r="C557" s="319"/>
      <c r="D557" s="11">
        <v>1140</v>
      </c>
      <c r="E557" s="12"/>
      <c r="F557" s="12"/>
      <c r="G557" s="13"/>
      <c r="H557" s="12"/>
      <c r="I557" s="13"/>
      <c r="J557" s="12"/>
      <c r="K557" s="13"/>
      <c r="L557" s="316">
        <v>1140</v>
      </c>
      <c r="M557" s="316"/>
      <c r="N557" s="12"/>
      <c r="O557" s="14"/>
    </row>
    <row r="558" spans="1:15" ht="12" hidden="1" customHeight="1" outlineLevel="2" x14ac:dyDescent="0.2">
      <c r="A558" s="3"/>
      <c r="B558" s="22"/>
      <c r="C558" s="23"/>
      <c r="D558" s="15">
        <v>3</v>
      </c>
      <c r="E558" s="16"/>
      <c r="F558" s="16"/>
      <c r="G558" s="17"/>
      <c r="H558" s="16"/>
      <c r="I558" s="17"/>
      <c r="J558" s="16"/>
      <c r="K558" s="17"/>
      <c r="L558" s="317">
        <v>3</v>
      </c>
      <c r="M558" s="317"/>
      <c r="N558" s="16"/>
      <c r="O558" s="18"/>
    </row>
    <row r="559" spans="1:15" ht="12" hidden="1" customHeight="1" outlineLevel="2" x14ac:dyDescent="0.2">
      <c r="A559" s="3"/>
      <c r="B559" s="319" t="s">
        <v>287</v>
      </c>
      <c r="C559" s="319"/>
      <c r="D559" s="11">
        <v>1140.04</v>
      </c>
      <c r="E559" s="12"/>
      <c r="F559" s="12"/>
      <c r="G559" s="13"/>
      <c r="H559" s="12"/>
      <c r="I559" s="13"/>
      <c r="J559" s="12"/>
      <c r="K559" s="13"/>
      <c r="L559" s="316">
        <v>1140.04</v>
      </c>
      <c r="M559" s="316"/>
      <c r="N559" s="12"/>
      <c r="O559" s="14"/>
    </row>
    <row r="560" spans="1:15" ht="12" hidden="1" customHeight="1" outlineLevel="2" x14ac:dyDescent="0.2">
      <c r="A560" s="3"/>
      <c r="B560" s="22"/>
      <c r="C560" s="23"/>
      <c r="D560" s="15">
        <v>2</v>
      </c>
      <c r="E560" s="16"/>
      <c r="F560" s="16"/>
      <c r="G560" s="17"/>
      <c r="H560" s="16"/>
      <c r="I560" s="17"/>
      <c r="J560" s="16"/>
      <c r="K560" s="17"/>
      <c r="L560" s="317">
        <v>2</v>
      </c>
      <c r="M560" s="317"/>
      <c r="N560" s="16"/>
      <c r="O560" s="18"/>
    </row>
    <row r="561" spans="1:15" ht="36" hidden="1" customHeight="1" outlineLevel="2" x14ac:dyDescent="0.2">
      <c r="A561" s="3"/>
      <c r="B561" s="319" t="s">
        <v>288</v>
      </c>
      <c r="C561" s="319"/>
      <c r="D561" s="11">
        <v>4281.6899999999996</v>
      </c>
      <c r="E561" s="12"/>
      <c r="F561" s="12"/>
      <c r="G561" s="13"/>
      <c r="H561" s="12"/>
      <c r="I561" s="13"/>
      <c r="J561" s="12"/>
      <c r="K561" s="13"/>
      <c r="L561" s="316">
        <v>4281.6899999999996</v>
      </c>
      <c r="M561" s="316"/>
      <c r="N561" s="12"/>
      <c r="O561" s="14"/>
    </row>
    <row r="562" spans="1:15" ht="12" hidden="1" customHeight="1" outlineLevel="2" x14ac:dyDescent="0.2">
      <c r="A562" s="3"/>
      <c r="B562" s="22"/>
      <c r="C562" s="23"/>
      <c r="D562" s="15">
        <v>1</v>
      </c>
      <c r="E562" s="16"/>
      <c r="F562" s="16"/>
      <c r="G562" s="17"/>
      <c r="H562" s="16"/>
      <c r="I562" s="17"/>
      <c r="J562" s="16"/>
      <c r="K562" s="17"/>
      <c r="L562" s="317">
        <v>1</v>
      </c>
      <c r="M562" s="317"/>
      <c r="N562" s="16"/>
      <c r="O562" s="18"/>
    </row>
    <row r="563" spans="1:15" ht="12" hidden="1" customHeight="1" outlineLevel="2" x14ac:dyDescent="0.2">
      <c r="A563" s="3"/>
      <c r="B563" s="319" t="s">
        <v>289</v>
      </c>
      <c r="C563" s="319"/>
      <c r="D563" s="11">
        <v>173248.14</v>
      </c>
      <c r="E563" s="12"/>
      <c r="F563" s="12"/>
      <c r="G563" s="13"/>
      <c r="H563" s="12"/>
      <c r="I563" s="13"/>
      <c r="J563" s="12"/>
      <c r="K563" s="13"/>
      <c r="L563" s="316">
        <v>173248.14</v>
      </c>
      <c r="M563" s="316"/>
      <c r="N563" s="12"/>
      <c r="O563" s="14"/>
    </row>
    <row r="564" spans="1:15" ht="12" hidden="1" customHeight="1" outlineLevel="2" x14ac:dyDescent="0.2">
      <c r="A564" s="3"/>
      <c r="B564" s="22"/>
      <c r="C564" s="23"/>
      <c r="D564" s="15">
        <v>7</v>
      </c>
      <c r="E564" s="16"/>
      <c r="F564" s="16"/>
      <c r="G564" s="17"/>
      <c r="H564" s="16"/>
      <c r="I564" s="17"/>
      <c r="J564" s="16"/>
      <c r="K564" s="17"/>
      <c r="L564" s="317">
        <v>7</v>
      </c>
      <c r="M564" s="317"/>
      <c r="N564" s="16"/>
      <c r="O564" s="18"/>
    </row>
    <row r="565" spans="1:15" ht="48" hidden="1" customHeight="1" outlineLevel="2" x14ac:dyDescent="0.2">
      <c r="A565" s="3"/>
      <c r="B565" s="319" t="s">
        <v>290</v>
      </c>
      <c r="C565" s="319"/>
      <c r="D565" s="11">
        <v>71344.7</v>
      </c>
      <c r="E565" s="12"/>
      <c r="F565" s="12"/>
      <c r="G565" s="13"/>
      <c r="H565" s="12"/>
      <c r="I565" s="13"/>
      <c r="J565" s="12"/>
      <c r="K565" s="13"/>
      <c r="L565" s="316">
        <v>71344.7</v>
      </c>
      <c r="M565" s="316"/>
      <c r="N565" s="12"/>
      <c r="O565" s="14"/>
    </row>
    <row r="566" spans="1:15" ht="12" hidden="1" customHeight="1" outlineLevel="2" x14ac:dyDescent="0.2">
      <c r="A566" s="3"/>
      <c r="B566" s="22"/>
      <c r="C566" s="23"/>
      <c r="D566" s="15">
        <v>5</v>
      </c>
      <c r="E566" s="16"/>
      <c r="F566" s="16"/>
      <c r="G566" s="17"/>
      <c r="H566" s="16"/>
      <c r="I566" s="17"/>
      <c r="J566" s="16"/>
      <c r="K566" s="17"/>
      <c r="L566" s="317">
        <v>5</v>
      </c>
      <c r="M566" s="317"/>
      <c r="N566" s="16"/>
      <c r="O566" s="18"/>
    </row>
    <row r="567" spans="1:15" ht="12" hidden="1" customHeight="1" outlineLevel="2" x14ac:dyDescent="0.2">
      <c r="A567" s="3"/>
      <c r="B567" s="319" t="s">
        <v>291</v>
      </c>
      <c r="C567" s="319"/>
      <c r="D567" s="11">
        <v>7209.87</v>
      </c>
      <c r="E567" s="12"/>
      <c r="F567" s="12"/>
      <c r="G567" s="13"/>
      <c r="H567" s="12"/>
      <c r="I567" s="13"/>
      <c r="J567" s="12"/>
      <c r="K567" s="13"/>
      <c r="L567" s="316">
        <v>7209.87</v>
      </c>
      <c r="M567" s="316"/>
      <c r="N567" s="12"/>
      <c r="O567" s="14"/>
    </row>
    <row r="568" spans="1:15" ht="12" hidden="1" customHeight="1" outlineLevel="2" x14ac:dyDescent="0.2">
      <c r="A568" s="3"/>
      <c r="B568" s="22"/>
      <c r="C568" s="23"/>
      <c r="D568" s="15">
        <v>0.124</v>
      </c>
      <c r="E568" s="16"/>
      <c r="F568" s="16"/>
      <c r="G568" s="17"/>
      <c r="H568" s="16"/>
      <c r="I568" s="17"/>
      <c r="J568" s="16"/>
      <c r="K568" s="17"/>
      <c r="L568" s="317">
        <v>0.124</v>
      </c>
      <c r="M568" s="317"/>
      <c r="N568" s="16"/>
      <c r="O568" s="18"/>
    </row>
    <row r="569" spans="1:15" ht="12" hidden="1" customHeight="1" outlineLevel="2" x14ac:dyDescent="0.2">
      <c r="A569" s="3"/>
      <c r="B569" s="335" t="s">
        <v>292</v>
      </c>
      <c r="C569" s="335"/>
      <c r="D569" s="37">
        <v>13463.14</v>
      </c>
      <c r="E569" s="38"/>
      <c r="F569" s="38"/>
      <c r="G569" s="39"/>
      <c r="H569" s="38"/>
      <c r="I569" s="39"/>
      <c r="J569" s="38"/>
      <c r="K569" s="39"/>
      <c r="L569" s="336">
        <v>13463.14</v>
      </c>
      <c r="M569" s="336"/>
      <c r="N569" s="38"/>
      <c r="O569" s="40"/>
    </row>
    <row r="570" spans="1:15" ht="12" hidden="1" customHeight="1" outlineLevel="2" x14ac:dyDescent="0.2">
      <c r="A570" s="3"/>
      <c r="B570" s="41"/>
      <c r="C570" s="42"/>
      <c r="D570" s="43">
        <v>0.255</v>
      </c>
      <c r="E570" s="44"/>
      <c r="F570" s="44"/>
      <c r="G570" s="45"/>
      <c r="H570" s="44"/>
      <c r="I570" s="45"/>
      <c r="J570" s="44"/>
      <c r="K570" s="45"/>
      <c r="L570" s="337">
        <v>0.255</v>
      </c>
      <c r="M570" s="337"/>
      <c r="N570" s="44"/>
      <c r="O570" s="46"/>
    </row>
    <row r="571" spans="1:15" ht="59.1" hidden="1" customHeight="1" outlineLevel="2" x14ac:dyDescent="0.2">
      <c r="A571" s="3"/>
      <c r="B571" s="319" t="s">
        <v>293</v>
      </c>
      <c r="C571" s="319"/>
      <c r="D571" s="11">
        <v>15890.57</v>
      </c>
      <c r="E571" s="12"/>
      <c r="F571" s="12"/>
      <c r="G571" s="13"/>
      <c r="H571" s="12"/>
      <c r="I571" s="13"/>
      <c r="J571" s="12"/>
      <c r="K571" s="13"/>
      <c r="L571" s="316">
        <v>15890.57</v>
      </c>
      <c r="M571" s="316"/>
      <c r="N571" s="12"/>
      <c r="O571" s="14"/>
    </row>
    <row r="572" spans="1:15" ht="12" hidden="1" customHeight="1" outlineLevel="2" x14ac:dyDescent="0.2">
      <c r="A572" s="3"/>
      <c r="B572" s="22"/>
      <c r="C572" s="23"/>
      <c r="D572" s="15">
        <v>0.69199999999999995</v>
      </c>
      <c r="E572" s="16"/>
      <c r="F572" s="16"/>
      <c r="G572" s="17"/>
      <c r="H572" s="16"/>
      <c r="I572" s="17"/>
      <c r="J572" s="16"/>
      <c r="K572" s="17"/>
      <c r="L572" s="317">
        <v>0.69199999999999995</v>
      </c>
      <c r="M572" s="317"/>
      <c r="N572" s="16"/>
      <c r="O572" s="18"/>
    </row>
    <row r="573" spans="1:15" ht="12" hidden="1" customHeight="1" outlineLevel="2" x14ac:dyDescent="0.2">
      <c r="A573" s="3"/>
      <c r="B573" s="319" t="s">
        <v>294</v>
      </c>
      <c r="C573" s="319"/>
      <c r="D573" s="11">
        <v>19745.93</v>
      </c>
      <c r="E573" s="12"/>
      <c r="F573" s="12"/>
      <c r="G573" s="13"/>
      <c r="H573" s="12"/>
      <c r="I573" s="13"/>
      <c r="J573" s="12"/>
      <c r="K573" s="13"/>
      <c r="L573" s="316">
        <v>19745.93</v>
      </c>
      <c r="M573" s="316"/>
      <c r="N573" s="12"/>
      <c r="O573" s="14"/>
    </row>
    <row r="574" spans="1:15" ht="12" hidden="1" customHeight="1" outlineLevel="2" x14ac:dyDescent="0.2">
      <c r="A574" s="3"/>
      <c r="B574" s="22"/>
      <c r="C574" s="23"/>
      <c r="D574" s="15">
        <v>0.44500000000000001</v>
      </c>
      <c r="E574" s="16"/>
      <c r="F574" s="16"/>
      <c r="G574" s="17"/>
      <c r="H574" s="16"/>
      <c r="I574" s="17"/>
      <c r="J574" s="16"/>
      <c r="K574" s="17"/>
      <c r="L574" s="317">
        <v>0.44500000000000001</v>
      </c>
      <c r="M574" s="317"/>
      <c r="N574" s="16"/>
      <c r="O574" s="18"/>
    </row>
    <row r="575" spans="1:15" ht="12" customHeight="1" outlineLevel="2" x14ac:dyDescent="0.2">
      <c r="A575" s="3"/>
      <c r="B575" s="319" t="s">
        <v>295</v>
      </c>
      <c r="C575" s="319"/>
      <c r="D575" s="11">
        <v>20653.22</v>
      </c>
      <c r="E575" s="12"/>
      <c r="F575" s="12"/>
      <c r="G575" s="13"/>
      <c r="H575" s="12"/>
      <c r="I575" s="13"/>
      <c r="J575" s="316">
        <v>20653.22</v>
      </c>
      <c r="K575" s="316"/>
      <c r="L575" s="12"/>
      <c r="M575" s="13"/>
      <c r="N575" s="12"/>
      <c r="O575" s="14"/>
    </row>
    <row r="576" spans="1:15" ht="12" customHeight="1" outlineLevel="2" x14ac:dyDescent="0.2">
      <c r="A576" s="3"/>
      <c r="B576" s="22"/>
      <c r="C576" s="23"/>
      <c r="D576" s="15">
        <v>0.55200000000000005</v>
      </c>
      <c r="E576" s="16"/>
      <c r="F576" s="16"/>
      <c r="G576" s="17"/>
      <c r="H576" s="16"/>
      <c r="I576" s="17"/>
      <c r="J576" s="317">
        <v>0.55200000000000005</v>
      </c>
      <c r="K576" s="317"/>
      <c r="L576" s="16"/>
      <c r="M576" s="17"/>
      <c r="N576" s="16"/>
      <c r="O576" s="18"/>
    </row>
    <row r="577" spans="1:15" ht="12" customHeight="1" outlineLevel="2" x14ac:dyDescent="0.2">
      <c r="A577" s="3"/>
      <c r="B577" s="319" t="s">
        <v>296</v>
      </c>
      <c r="C577" s="319"/>
      <c r="D577" s="11">
        <v>51356.44</v>
      </c>
      <c r="E577" s="12"/>
      <c r="F577" s="12"/>
      <c r="G577" s="13"/>
      <c r="H577" s="12"/>
      <c r="I577" s="13"/>
      <c r="J577" s="316">
        <v>51356.44</v>
      </c>
      <c r="K577" s="316"/>
      <c r="L577" s="12"/>
      <c r="M577" s="13"/>
      <c r="N577" s="12"/>
      <c r="O577" s="14"/>
    </row>
    <row r="578" spans="1:15" ht="12" customHeight="1" outlineLevel="2" thickBot="1" x14ac:dyDescent="0.25">
      <c r="A578" s="3"/>
      <c r="B578" s="22"/>
      <c r="C578" s="23"/>
      <c r="D578" s="15">
        <v>1.0529999999999999</v>
      </c>
      <c r="E578" s="16"/>
      <c r="F578" s="16"/>
      <c r="G578" s="17"/>
      <c r="H578" s="16"/>
      <c r="I578" s="17"/>
      <c r="J578" s="317">
        <v>1.0529999999999999</v>
      </c>
      <c r="K578" s="317"/>
      <c r="L578" s="16"/>
      <c r="M578" s="17"/>
      <c r="N578" s="16"/>
      <c r="O578" s="18"/>
    </row>
    <row r="579" spans="1:15" ht="12" hidden="1" customHeight="1" outlineLevel="2" x14ac:dyDescent="0.2">
      <c r="A579" s="3"/>
      <c r="B579" s="319" t="s">
        <v>297</v>
      </c>
      <c r="C579" s="319"/>
      <c r="D579" s="11">
        <v>94114.57</v>
      </c>
      <c r="E579" s="12"/>
      <c r="F579" s="12"/>
      <c r="G579" s="13"/>
      <c r="H579" s="12"/>
      <c r="I579" s="13"/>
      <c r="J579" s="12"/>
      <c r="K579" s="13"/>
      <c r="L579" s="316">
        <v>94114.57</v>
      </c>
      <c r="M579" s="316"/>
      <c r="N579" s="12"/>
      <c r="O579" s="14"/>
    </row>
    <row r="580" spans="1:15" ht="12" hidden="1" customHeight="1" outlineLevel="2" x14ac:dyDescent="0.2">
      <c r="A580" s="3"/>
      <c r="B580" s="22"/>
      <c r="C580" s="23"/>
      <c r="D580" s="15">
        <v>1.599</v>
      </c>
      <c r="E580" s="16"/>
      <c r="F580" s="16"/>
      <c r="G580" s="17"/>
      <c r="H580" s="16"/>
      <c r="I580" s="17"/>
      <c r="J580" s="16"/>
      <c r="K580" s="17"/>
      <c r="L580" s="317">
        <v>1.599</v>
      </c>
      <c r="M580" s="317"/>
      <c r="N580" s="16"/>
      <c r="O580" s="18"/>
    </row>
    <row r="581" spans="1:15" ht="12" hidden="1" customHeight="1" outlineLevel="2" x14ac:dyDescent="0.2">
      <c r="A581" s="3"/>
      <c r="B581" s="319" t="s">
        <v>298</v>
      </c>
      <c r="C581" s="319"/>
      <c r="D581" s="11">
        <v>8972.89</v>
      </c>
      <c r="E581" s="12"/>
      <c r="F581" s="12"/>
      <c r="G581" s="13"/>
      <c r="H581" s="12"/>
      <c r="I581" s="13"/>
      <c r="J581" s="12"/>
      <c r="K581" s="13"/>
      <c r="L581" s="316">
        <v>8972.89</v>
      </c>
      <c r="M581" s="316"/>
      <c r="N581" s="12"/>
      <c r="O581" s="14"/>
    </row>
    <row r="582" spans="1:15" ht="12" hidden="1" customHeight="1" outlineLevel="2" x14ac:dyDescent="0.2">
      <c r="A582" s="3"/>
      <c r="B582" s="22"/>
      <c r="C582" s="23"/>
      <c r="D582" s="15">
        <v>0.22700000000000001</v>
      </c>
      <c r="E582" s="16"/>
      <c r="F582" s="16"/>
      <c r="G582" s="17"/>
      <c r="H582" s="16"/>
      <c r="I582" s="17"/>
      <c r="J582" s="16"/>
      <c r="K582" s="17"/>
      <c r="L582" s="317">
        <v>0.22700000000000001</v>
      </c>
      <c r="M582" s="317"/>
      <c r="N582" s="16"/>
      <c r="O582" s="18"/>
    </row>
    <row r="583" spans="1:15" ht="36" hidden="1" customHeight="1" outlineLevel="2" x14ac:dyDescent="0.2">
      <c r="A583" s="3"/>
      <c r="B583" s="319" t="s">
        <v>299</v>
      </c>
      <c r="C583" s="319"/>
      <c r="D583" s="11">
        <v>71169.929999999993</v>
      </c>
      <c r="E583" s="12"/>
      <c r="F583" s="12"/>
      <c r="G583" s="13"/>
      <c r="H583" s="12"/>
      <c r="I583" s="13"/>
      <c r="J583" s="12"/>
      <c r="K583" s="13"/>
      <c r="L583" s="316">
        <v>71169.929999999993</v>
      </c>
      <c r="M583" s="316"/>
      <c r="N583" s="12"/>
      <c r="O583" s="14"/>
    </row>
    <row r="584" spans="1:15" ht="12" hidden="1" customHeight="1" outlineLevel="2" x14ac:dyDescent="0.2">
      <c r="A584" s="3"/>
      <c r="B584" s="22"/>
      <c r="C584" s="23"/>
      <c r="D584" s="15">
        <v>1.0309999999999999</v>
      </c>
      <c r="E584" s="16"/>
      <c r="F584" s="16"/>
      <c r="G584" s="17"/>
      <c r="H584" s="16"/>
      <c r="I584" s="17"/>
      <c r="J584" s="16"/>
      <c r="K584" s="17"/>
      <c r="L584" s="317">
        <v>1.0309999999999999</v>
      </c>
      <c r="M584" s="317"/>
      <c r="N584" s="16"/>
      <c r="O584" s="18"/>
    </row>
    <row r="585" spans="1:15" ht="24" hidden="1" customHeight="1" outlineLevel="2" x14ac:dyDescent="0.2">
      <c r="A585" s="3"/>
      <c r="B585" s="319" t="s">
        <v>300</v>
      </c>
      <c r="C585" s="319"/>
      <c r="D585" s="11">
        <v>2789.28</v>
      </c>
      <c r="E585" s="12"/>
      <c r="F585" s="12"/>
      <c r="G585" s="13"/>
      <c r="H585" s="12"/>
      <c r="I585" s="13"/>
      <c r="J585" s="12"/>
      <c r="K585" s="13"/>
      <c r="L585" s="316">
        <v>2789.28</v>
      </c>
      <c r="M585" s="316"/>
      <c r="N585" s="12"/>
      <c r="O585" s="14"/>
    </row>
    <row r="586" spans="1:15" ht="12" hidden="1" customHeight="1" outlineLevel="2" x14ac:dyDescent="0.2">
      <c r="A586" s="3"/>
      <c r="B586" s="22"/>
      <c r="C586" s="23"/>
      <c r="D586" s="15">
        <v>5</v>
      </c>
      <c r="E586" s="16"/>
      <c r="F586" s="16"/>
      <c r="G586" s="17"/>
      <c r="H586" s="16"/>
      <c r="I586" s="17"/>
      <c r="J586" s="16"/>
      <c r="K586" s="17"/>
      <c r="L586" s="317">
        <v>5</v>
      </c>
      <c r="M586" s="317"/>
      <c r="N586" s="16"/>
      <c r="O586" s="18"/>
    </row>
    <row r="587" spans="1:15" ht="24" hidden="1" customHeight="1" outlineLevel="2" x14ac:dyDescent="0.2">
      <c r="A587" s="3"/>
      <c r="B587" s="319" t="s">
        <v>301</v>
      </c>
      <c r="C587" s="319"/>
      <c r="D587" s="11">
        <v>126781.18</v>
      </c>
      <c r="E587" s="12"/>
      <c r="F587" s="12"/>
      <c r="G587" s="13"/>
      <c r="H587" s="12"/>
      <c r="I587" s="13"/>
      <c r="J587" s="12"/>
      <c r="K587" s="13"/>
      <c r="L587" s="316">
        <v>126781.18</v>
      </c>
      <c r="M587" s="316"/>
      <c r="N587" s="12"/>
      <c r="O587" s="14"/>
    </row>
    <row r="588" spans="1:15" ht="12" hidden="1" customHeight="1" outlineLevel="2" x14ac:dyDescent="0.2">
      <c r="A588" s="3"/>
      <c r="B588" s="22"/>
      <c r="C588" s="23"/>
      <c r="D588" s="15">
        <v>2.0640000000000001</v>
      </c>
      <c r="E588" s="16"/>
      <c r="F588" s="16"/>
      <c r="G588" s="17"/>
      <c r="H588" s="16"/>
      <c r="I588" s="17"/>
      <c r="J588" s="16"/>
      <c r="K588" s="17"/>
      <c r="L588" s="317">
        <v>2.0640000000000001</v>
      </c>
      <c r="M588" s="317"/>
      <c r="N588" s="16"/>
      <c r="O588" s="18"/>
    </row>
    <row r="589" spans="1:15" ht="24" hidden="1" customHeight="1" outlineLevel="2" x14ac:dyDescent="0.2">
      <c r="A589" s="3"/>
      <c r="B589" s="319" t="s">
        <v>302</v>
      </c>
      <c r="C589" s="319"/>
      <c r="D589" s="11">
        <v>3932.2</v>
      </c>
      <c r="E589" s="12"/>
      <c r="F589" s="12"/>
      <c r="G589" s="13"/>
      <c r="H589" s="12"/>
      <c r="I589" s="13"/>
      <c r="J589" s="12"/>
      <c r="K589" s="13"/>
      <c r="L589" s="316">
        <v>3932.2</v>
      </c>
      <c r="M589" s="316"/>
      <c r="N589" s="12"/>
      <c r="O589" s="14"/>
    </row>
    <row r="590" spans="1:15" ht="12" hidden="1" customHeight="1" outlineLevel="2" x14ac:dyDescent="0.2">
      <c r="A590" s="3"/>
      <c r="B590" s="22"/>
      <c r="C590" s="23"/>
      <c r="D590" s="15">
        <v>50</v>
      </c>
      <c r="E590" s="16"/>
      <c r="F590" s="16"/>
      <c r="G590" s="17"/>
      <c r="H590" s="16"/>
      <c r="I590" s="17"/>
      <c r="J590" s="16"/>
      <c r="K590" s="17"/>
      <c r="L590" s="317">
        <v>50</v>
      </c>
      <c r="M590" s="317"/>
      <c r="N590" s="16"/>
      <c r="O590" s="18"/>
    </row>
    <row r="591" spans="1:15" ht="12" hidden="1" customHeight="1" outlineLevel="2" x14ac:dyDescent="0.2">
      <c r="A591" s="3"/>
      <c r="B591" s="319" t="s">
        <v>303</v>
      </c>
      <c r="C591" s="319"/>
      <c r="D591" s="11">
        <v>3040</v>
      </c>
      <c r="E591" s="12"/>
      <c r="F591" s="12"/>
      <c r="G591" s="13"/>
      <c r="H591" s="12"/>
      <c r="I591" s="13"/>
      <c r="J591" s="12"/>
      <c r="K591" s="13"/>
      <c r="L591" s="316">
        <v>3040</v>
      </c>
      <c r="M591" s="316"/>
      <c r="N591" s="12"/>
      <c r="O591" s="14"/>
    </row>
    <row r="592" spans="1:15" ht="12" hidden="1" customHeight="1" outlineLevel="2" x14ac:dyDescent="0.2">
      <c r="A592" s="3"/>
      <c r="B592" s="22"/>
      <c r="C592" s="23"/>
      <c r="D592" s="15">
        <v>16</v>
      </c>
      <c r="E592" s="16"/>
      <c r="F592" s="16"/>
      <c r="G592" s="17"/>
      <c r="H592" s="16"/>
      <c r="I592" s="17"/>
      <c r="J592" s="16"/>
      <c r="K592" s="17"/>
      <c r="L592" s="317">
        <v>16</v>
      </c>
      <c r="M592" s="317"/>
      <c r="N592" s="16"/>
      <c r="O592" s="18"/>
    </row>
    <row r="593" spans="1:15" ht="12" hidden="1" customHeight="1" outlineLevel="2" x14ac:dyDescent="0.2">
      <c r="A593" s="3"/>
      <c r="B593" s="319" t="s">
        <v>304</v>
      </c>
      <c r="C593" s="319"/>
      <c r="D593" s="24">
        <v>59.32</v>
      </c>
      <c r="E593" s="12"/>
      <c r="F593" s="12"/>
      <c r="G593" s="13"/>
      <c r="H593" s="12"/>
      <c r="I593" s="13"/>
      <c r="J593" s="12"/>
      <c r="K593" s="13"/>
      <c r="L593" s="334">
        <v>59.32</v>
      </c>
      <c r="M593" s="334"/>
      <c r="N593" s="12"/>
      <c r="O593" s="14"/>
    </row>
    <row r="594" spans="1:15" ht="12" hidden="1" customHeight="1" outlineLevel="2" x14ac:dyDescent="0.2">
      <c r="A594" s="3"/>
      <c r="B594" s="22"/>
      <c r="C594" s="23"/>
      <c r="D594" s="15">
        <v>2</v>
      </c>
      <c r="E594" s="16"/>
      <c r="F594" s="16"/>
      <c r="G594" s="17"/>
      <c r="H594" s="16"/>
      <c r="I594" s="17"/>
      <c r="J594" s="16"/>
      <c r="K594" s="17"/>
      <c r="L594" s="317">
        <v>2</v>
      </c>
      <c r="M594" s="317"/>
      <c r="N594" s="16"/>
      <c r="O594" s="18"/>
    </row>
    <row r="595" spans="1:15" ht="24" hidden="1" customHeight="1" outlineLevel="2" x14ac:dyDescent="0.2">
      <c r="A595" s="3"/>
      <c r="B595" s="319" t="s">
        <v>305</v>
      </c>
      <c r="C595" s="319"/>
      <c r="D595" s="11">
        <v>3196.8</v>
      </c>
      <c r="E595" s="12"/>
      <c r="F595" s="12"/>
      <c r="G595" s="13"/>
      <c r="H595" s="12"/>
      <c r="I595" s="13"/>
      <c r="J595" s="12"/>
      <c r="K595" s="13"/>
      <c r="L595" s="316">
        <v>3196.8</v>
      </c>
      <c r="M595" s="316"/>
      <c r="N595" s="12"/>
      <c r="O595" s="14"/>
    </row>
    <row r="596" spans="1:15" ht="12" hidden="1" customHeight="1" outlineLevel="2" x14ac:dyDescent="0.2">
      <c r="A596" s="3"/>
      <c r="B596" s="22"/>
      <c r="C596" s="23"/>
      <c r="D596" s="15">
        <v>2</v>
      </c>
      <c r="E596" s="16"/>
      <c r="F596" s="16"/>
      <c r="G596" s="17"/>
      <c r="H596" s="16"/>
      <c r="I596" s="17"/>
      <c r="J596" s="16"/>
      <c r="K596" s="17"/>
      <c r="L596" s="317">
        <v>2</v>
      </c>
      <c r="M596" s="317"/>
      <c r="N596" s="16"/>
      <c r="O596" s="18"/>
    </row>
    <row r="597" spans="1:15" ht="48" hidden="1" customHeight="1" outlineLevel="2" x14ac:dyDescent="0.2">
      <c r="A597" s="3"/>
      <c r="B597" s="319" t="s">
        <v>306</v>
      </c>
      <c r="C597" s="319"/>
      <c r="D597" s="11">
        <v>91568</v>
      </c>
      <c r="E597" s="12"/>
      <c r="F597" s="12"/>
      <c r="G597" s="13"/>
      <c r="H597" s="12"/>
      <c r="I597" s="13"/>
      <c r="J597" s="12"/>
      <c r="K597" s="13"/>
      <c r="L597" s="316">
        <v>91568</v>
      </c>
      <c r="M597" s="316"/>
      <c r="N597" s="12"/>
      <c r="O597" s="14"/>
    </row>
    <row r="598" spans="1:15" ht="12" hidden="1" customHeight="1" outlineLevel="2" x14ac:dyDescent="0.2">
      <c r="A598" s="3"/>
      <c r="B598" s="22"/>
      <c r="C598" s="23"/>
      <c r="D598" s="15">
        <v>1</v>
      </c>
      <c r="E598" s="16"/>
      <c r="F598" s="16"/>
      <c r="G598" s="17"/>
      <c r="H598" s="16"/>
      <c r="I598" s="17"/>
      <c r="J598" s="16"/>
      <c r="K598" s="17"/>
      <c r="L598" s="317">
        <v>1</v>
      </c>
      <c r="M598" s="317"/>
      <c r="N598" s="16"/>
      <c r="O598" s="18"/>
    </row>
    <row r="599" spans="1:15" ht="12" hidden="1" customHeight="1" outlineLevel="2" x14ac:dyDescent="0.2">
      <c r="A599" s="3"/>
      <c r="B599" s="319" t="s">
        <v>307</v>
      </c>
      <c r="C599" s="319"/>
      <c r="D599" s="24">
        <v>73.22</v>
      </c>
      <c r="E599" s="12"/>
      <c r="F599" s="12"/>
      <c r="G599" s="13"/>
      <c r="H599" s="12"/>
      <c r="I599" s="13"/>
      <c r="J599" s="12"/>
      <c r="K599" s="13"/>
      <c r="L599" s="334">
        <v>73.22</v>
      </c>
      <c r="M599" s="334"/>
      <c r="N599" s="12"/>
      <c r="O599" s="14"/>
    </row>
    <row r="600" spans="1:15" ht="12" hidden="1" customHeight="1" outlineLevel="2" x14ac:dyDescent="0.2">
      <c r="A600" s="3"/>
      <c r="B600" s="22"/>
      <c r="C600" s="23"/>
      <c r="D600" s="15">
        <v>1</v>
      </c>
      <c r="E600" s="16"/>
      <c r="F600" s="16"/>
      <c r="G600" s="17"/>
      <c r="H600" s="16"/>
      <c r="I600" s="17"/>
      <c r="J600" s="16"/>
      <c r="K600" s="17"/>
      <c r="L600" s="317">
        <v>1</v>
      </c>
      <c r="M600" s="317"/>
      <c r="N600" s="16"/>
      <c r="O600" s="18"/>
    </row>
    <row r="601" spans="1:15" ht="24" hidden="1" customHeight="1" outlineLevel="2" x14ac:dyDescent="0.2">
      <c r="A601" s="3"/>
      <c r="B601" s="319" t="s">
        <v>308</v>
      </c>
      <c r="C601" s="319"/>
      <c r="D601" s="11">
        <v>1067.8</v>
      </c>
      <c r="E601" s="12"/>
      <c r="F601" s="12"/>
      <c r="G601" s="13"/>
      <c r="H601" s="12"/>
      <c r="I601" s="13"/>
      <c r="J601" s="12"/>
      <c r="K601" s="13"/>
      <c r="L601" s="316">
        <v>1067.8</v>
      </c>
      <c r="M601" s="316"/>
      <c r="N601" s="12"/>
      <c r="O601" s="14"/>
    </row>
    <row r="602" spans="1:15" ht="12" hidden="1" customHeight="1" outlineLevel="2" x14ac:dyDescent="0.2">
      <c r="A602" s="3"/>
      <c r="B602" s="22"/>
      <c r="C602" s="23"/>
      <c r="D602" s="15">
        <v>42</v>
      </c>
      <c r="E602" s="16"/>
      <c r="F602" s="16"/>
      <c r="G602" s="17"/>
      <c r="H602" s="16"/>
      <c r="I602" s="17"/>
      <c r="J602" s="16"/>
      <c r="K602" s="17"/>
      <c r="L602" s="317">
        <v>42</v>
      </c>
      <c r="M602" s="317"/>
      <c r="N602" s="16"/>
      <c r="O602" s="18"/>
    </row>
    <row r="603" spans="1:15" ht="12" hidden="1" customHeight="1" outlineLevel="2" x14ac:dyDescent="0.2">
      <c r="A603" s="3"/>
      <c r="B603" s="319" t="s">
        <v>309</v>
      </c>
      <c r="C603" s="319"/>
      <c r="D603" s="11">
        <v>2679.75</v>
      </c>
      <c r="E603" s="12"/>
      <c r="F603" s="12"/>
      <c r="G603" s="13"/>
      <c r="H603" s="12"/>
      <c r="I603" s="13"/>
      <c r="J603" s="12"/>
      <c r="K603" s="13"/>
      <c r="L603" s="316">
        <v>2679.75</v>
      </c>
      <c r="M603" s="316"/>
      <c r="N603" s="12"/>
      <c r="O603" s="14"/>
    </row>
    <row r="604" spans="1:15" ht="12" hidden="1" customHeight="1" outlineLevel="2" x14ac:dyDescent="0.2">
      <c r="A604" s="3"/>
      <c r="B604" s="22"/>
      <c r="C604" s="23"/>
      <c r="D604" s="15">
        <v>5</v>
      </c>
      <c r="E604" s="16"/>
      <c r="F604" s="16"/>
      <c r="G604" s="17"/>
      <c r="H604" s="16"/>
      <c r="I604" s="17"/>
      <c r="J604" s="16"/>
      <c r="K604" s="17"/>
      <c r="L604" s="317">
        <v>5</v>
      </c>
      <c r="M604" s="317"/>
      <c r="N604" s="16"/>
      <c r="O604" s="18"/>
    </row>
    <row r="605" spans="1:15" ht="24" hidden="1" customHeight="1" outlineLevel="2" x14ac:dyDescent="0.2">
      <c r="A605" s="3"/>
      <c r="B605" s="319" t="s">
        <v>310</v>
      </c>
      <c r="C605" s="319"/>
      <c r="D605" s="11">
        <v>1941.44</v>
      </c>
      <c r="E605" s="12"/>
      <c r="F605" s="12"/>
      <c r="G605" s="13"/>
      <c r="H605" s="12"/>
      <c r="I605" s="13"/>
      <c r="J605" s="12"/>
      <c r="K605" s="13"/>
      <c r="L605" s="316">
        <v>1941.44</v>
      </c>
      <c r="M605" s="316"/>
      <c r="N605" s="12"/>
      <c r="O605" s="14"/>
    </row>
    <row r="606" spans="1:15" ht="12" hidden="1" customHeight="1" outlineLevel="2" x14ac:dyDescent="0.2">
      <c r="A606" s="3"/>
      <c r="B606" s="22"/>
      <c r="C606" s="23"/>
      <c r="D606" s="15">
        <v>2</v>
      </c>
      <c r="E606" s="16"/>
      <c r="F606" s="16"/>
      <c r="G606" s="17"/>
      <c r="H606" s="16"/>
      <c r="I606" s="17"/>
      <c r="J606" s="16"/>
      <c r="K606" s="17"/>
      <c r="L606" s="317">
        <v>2</v>
      </c>
      <c r="M606" s="317"/>
      <c r="N606" s="16"/>
      <c r="O606" s="18"/>
    </row>
    <row r="607" spans="1:15" ht="12" hidden="1" customHeight="1" outlineLevel="2" x14ac:dyDescent="0.2">
      <c r="A607" s="3"/>
      <c r="B607" s="319" t="s">
        <v>311</v>
      </c>
      <c r="C607" s="319"/>
      <c r="D607" s="24">
        <v>958.61</v>
      </c>
      <c r="E607" s="12"/>
      <c r="F607" s="12"/>
      <c r="G607" s="13"/>
      <c r="H607" s="12"/>
      <c r="I607" s="13"/>
      <c r="J607" s="12"/>
      <c r="K607" s="13"/>
      <c r="L607" s="334">
        <v>958.61</v>
      </c>
      <c r="M607" s="334"/>
      <c r="N607" s="12"/>
      <c r="O607" s="14"/>
    </row>
    <row r="608" spans="1:15" ht="12" hidden="1" customHeight="1" outlineLevel="2" x14ac:dyDescent="0.2">
      <c r="A608" s="3"/>
      <c r="B608" s="22"/>
      <c r="C608" s="23"/>
      <c r="D608" s="15">
        <v>1</v>
      </c>
      <c r="E608" s="16"/>
      <c r="F608" s="16"/>
      <c r="G608" s="17"/>
      <c r="H608" s="16"/>
      <c r="I608" s="17"/>
      <c r="J608" s="16"/>
      <c r="K608" s="17"/>
      <c r="L608" s="317">
        <v>1</v>
      </c>
      <c r="M608" s="317"/>
      <c r="N608" s="16"/>
      <c r="O608" s="18"/>
    </row>
    <row r="609" spans="1:24" ht="24" hidden="1" customHeight="1" outlineLevel="2" x14ac:dyDescent="0.2">
      <c r="A609" s="3"/>
      <c r="B609" s="319" t="s">
        <v>312</v>
      </c>
      <c r="C609" s="319"/>
      <c r="D609" s="11">
        <v>33448.22</v>
      </c>
      <c r="E609" s="12"/>
      <c r="F609" s="12"/>
      <c r="G609" s="13"/>
      <c r="H609" s="12"/>
      <c r="I609" s="13"/>
      <c r="J609" s="12"/>
      <c r="K609" s="13"/>
      <c r="L609" s="316">
        <v>33448.22</v>
      </c>
      <c r="M609" s="316"/>
      <c r="N609" s="12"/>
      <c r="O609" s="14"/>
    </row>
    <row r="610" spans="1:24" ht="12" hidden="1" customHeight="1" outlineLevel="2" x14ac:dyDescent="0.2">
      <c r="A610" s="3"/>
      <c r="B610" s="22"/>
      <c r="C610" s="23"/>
      <c r="D610" s="15">
        <v>1</v>
      </c>
      <c r="E610" s="16"/>
      <c r="F610" s="16"/>
      <c r="G610" s="17"/>
      <c r="H610" s="16"/>
      <c r="I610" s="17"/>
      <c r="J610" s="16"/>
      <c r="K610" s="17"/>
      <c r="L610" s="317">
        <v>1</v>
      </c>
      <c r="M610" s="317"/>
      <c r="N610" s="16"/>
      <c r="O610" s="18"/>
    </row>
    <row r="611" spans="1:24" ht="24" hidden="1" customHeight="1" outlineLevel="2" x14ac:dyDescent="0.2">
      <c r="A611" s="3"/>
      <c r="B611" s="319" t="s">
        <v>313</v>
      </c>
      <c r="C611" s="319"/>
      <c r="D611" s="11">
        <v>12878.52</v>
      </c>
      <c r="E611" s="12"/>
      <c r="F611" s="12"/>
      <c r="G611" s="13"/>
      <c r="H611" s="12"/>
      <c r="I611" s="13"/>
      <c r="J611" s="12"/>
      <c r="K611" s="13"/>
      <c r="L611" s="316">
        <v>12878.52</v>
      </c>
      <c r="M611" s="316"/>
      <c r="N611" s="12"/>
      <c r="O611" s="14"/>
    </row>
    <row r="612" spans="1:24" ht="12" hidden="1" customHeight="1" outlineLevel="2" x14ac:dyDescent="0.2">
      <c r="A612" s="3"/>
      <c r="B612" s="22"/>
      <c r="C612" s="23"/>
      <c r="D612" s="15">
        <v>1</v>
      </c>
      <c r="E612" s="16"/>
      <c r="F612" s="16"/>
      <c r="G612" s="17"/>
      <c r="H612" s="16"/>
      <c r="I612" s="17"/>
      <c r="J612" s="16"/>
      <c r="K612" s="17"/>
      <c r="L612" s="317">
        <v>1</v>
      </c>
      <c r="M612" s="317"/>
      <c r="N612" s="16"/>
      <c r="O612" s="18"/>
    </row>
    <row r="613" spans="1:24" ht="36" hidden="1" customHeight="1" outlineLevel="2" x14ac:dyDescent="0.2">
      <c r="A613" s="3"/>
      <c r="B613" s="319" t="s">
        <v>314</v>
      </c>
      <c r="C613" s="319"/>
      <c r="D613" s="11">
        <v>322140</v>
      </c>
      <c r="E613" s="12"/>
      <c r="F613" s="12"/>
      <c r="G613" s="13"/>
      <c r="H613" s="12"/>
      <c r="I613" s="13"/>
      <c r="J613" s="12"/>
      <c r="K613" s="13"/>
      <c r="L613" s="316">
        <v>322140</v>
      </c>
      <c r="M613" s="316"/>
      <c r="N613" s="12"/>
      <c r="O613" s="14"/>
    </row>
    <row r="614" spans="1:24" ht="12" hidden="1" customHeight="1" outlineLevel="2" x14ac:dyDescent="0.2">
      <c r="A614" s="3"/>
      <c r="B614" s="22"/>
      <c r="C614" s="23"/>
      <c r="D614" s="15">
        <v>300</v>
      </c>
      <c r="E614" s="16"/>
      <c r="F614" s="16"/>
      <c r="G614" s="17"/>
      <c r="H614" s="16"/>
      <c r="I614" s="17"/>
      <c r="J614" s="16"/>
      <c r="K614" s="17"/>
      <c r="L614" s="317">
        <v>300</v>
      </c>
      <c r="M614" s="317"/>
      <c r="N614" s="16"/>
      <c r="O614" s="18"/>
    </row>
    <row r="615" spans="1:24" ht="24" hidden="1" customHeight="1" outlineLevel="2" x14ac:dyDescent="0.2">
      <c r="A615" s="3"/>
      <c r="B615" s="319" t="s">
        <v>315</v>
      </c>
      <c r="C615" s="319"/>
      <c r="D615" s="11">
        <v>9100.32</v>
      </c>
      <c r="E615" s="12"/>
      <c r="F615" s="12"/>
      <c r="G615" s="13"/>
      <c r="H615" s="12"/>
      <c r="I615" s="13"/>
      <c r="J615" s="12"/>
      <c r="K615" s="13"/>
      <c r="L615" s="316">
        <v>9100.32</v>
      </c>
      <c r="M615" s="316"/>
      <c r="N615" s="12"/>
      <c r="O615" s="14"/>
    </row>
    <row r="616" spans="1:24" ht="12" hidden="1" customHeight="1" outlineLevel="2" x14ac:dyDescent="0.2">
      <c r="A616" s="3"/>
      <c r="B616" s="22"/>
      <c r="C616" s="23"/>
      <c r="D616" s="15">
        <v>2</v>
      </c>
      <c r="E616" s="16"/>
      <c r="F616" s="16"/>
      <c r="G616" s="17"/>
      <c r="H616" s="16"/>
      <c r="I616" s="17"/>
      <c r="J616" s="16"/>
      <c r="K616" s="17"/>
      <c r="L616" s="317">
        <v>2</v>
      </c>
      <c r="M616" s="317"/>
      <c r="N616" s="16"/>
      <c r="O616" s="18"/>
    </row>
    <row r="617" spans="1:24" ht="12" hidden="1" customHeight="1" outlineLevel="2" x14ac:dyDescent="0.2">
      <c r="A617" s="3"/>
      <c r="B617" s="319" t="s">
        <v>316</v>
      </c>
      <c r="C617" s="319"/>
      <c r="D617" s="11">
        <v>2028.24</v>
      </c>
      <c r="E617" s="12"/>
      <c r="F617" s="12"/>
      <c r="G617" s="13"/>
      <c r="H617" s="12"/>
      <c r="I617" s="13"/>
      <c r="J617" s="12"/>
      <c r="K617" s="13"/>
      <c r="L617" s="316">
        <v>2028.24</v>
      </c>
      <c r="M617" s="316"/>
      <c r="N617" s="12"/>
      <c r="O617" s="14"/>
    </row>
    <row r="618" spans="1:24" ht="12" hidden="1" customHeight="1" outlineLevel="2" x14ac:dyDescent="0.2">
      <c r="A618" s="3"/>
      <c r="B618" s="22"/>
      <c r="C618" s="23"/>
      <c r="D618" s="15">
        <v>18</v>
      </c>
      <c r="E618" s="16"/>
      <c r="F618" s="16"/>
      <c r="G618" s="17"/>
      <c r="H618" s="16"/>
      <c r="I618" s="17"/>
      <c r="J618" s="16"/>
      <c r="K618" s="17"/>
      <c r="L618" s="317">
        <v>18</v>
      </c>
      <c r="M618" s="317"/>
      <c r="N618" s="16"/>
      <c r="O618" s="18"/>
    </row>
    <row r="619" spans="1:24" ht="12" hidden="1" customHeight="1" outlineLevel="2" x14ac:dyDescent="0.2">
      <c r="A619" s="3"/>
      <c r="B619" s="319" t="s">
        <v>317</v>
      </c>
      <c r="C619" s="319"/>
      <c r="D619" s="11">
        <v>3068.2</v>
      </c>
      <c r="E619" s="12"/>
      <c r="F619" s="12"/>
      <c r="G619" s="13"/>
      <c r="H619" s="12"/>
      <c r="I619" s="13"/>
      <c r="J619" s="12"/>
      <c r="K619" s="13"/>
      <c r="L619" s="316">
        <v>3068.2</v>
      </c>
      <c r="M619" s="316"/>
      <c r="N619" s="12"/>
      <c r="O619" s="14"/>
    </row>
    <row r="620" spans="1:24" ht="12" hidden="1" customHeight="1" outlineLevel="2" x14ac:dyDescent="0.2">
      <c r="A620" s="3"/>
      <c r="B620" s="22"/>
      <c r="C620" s="23"/>
      <c r="D620" s="15">
        <v>29</v>
      </c>
      <c r="E620" s="16"/>
      <c r="F620" s="16"/>
      <c r="G620" s="17"/>
      <c r="H620" s="16"/>
      <c r="I620" s="17"/>
      <c r="J620" s="16"/>
      <c r="K620" s="17"/>
      <c r="L620" s="317">
        <v>29</v>
      </c>
      <c r="M620" s="317"/>
      <c r="N620" s="16"/>
      <c r="O620" s="18"/>
      <c r="X620" s="36" t="s">
        <v>41</v>
      </c>
    </row>
    <row r="621" spans="1:24" ht="12" hidden="1" customHeight="1" outlineLevel="2" x14ac:dyDescent="0.2">
      <c r="A621" s="3"/>
      <c r="B621" s="319" t="s">
        <v>318</v>
      </c>
      <c r="C621" s="319"/>
      <c r="D621" s="24">
        <v>340</v>
      </c>
      <c r="E621" s="12"/>
      <c r="F621" s="12"/>
      <c r="G621" s="13"/>
      <c r="H621" s="12"/>
      <c r="I621" s="13"/>
      <c r="J621" s="12"/>
      <c r="K621" s="13"/>
      <c r="L621" s="334">
        <v>340</v>
      </c>
      <c r="M621" s="334"/>
      <c r="N621" s="12"/>
      <c r="O621" s="14"/>
      <c r="X621" s="36" t="s">
        <v>42</v>
      </c>
    </row>
    <row r="622" spans="1:24" ht="12" hidden="1" customHeight="1" outlineLevel="2" x14ac:dyDescent="0.2">
      <c r="A622" s="3"/>
      <c r="B622" s="22"/>
      <c r="C622" s="23"/>
      <c r="D622" s="15">
        <v>400</v>
      </c>
      <c r="E622" s="16"/>
      <c r="F622" s="16"/>
      <c r="G622" s="17"/>
      <c r="H622" s="16"/>
      <c r="I622" s="17"/>
      <c r="J622" s="16"/>
      <c r="K622" s="17"/>
      <c r="L622" s="317">
        <v>400</v>
      </c>
      <c r="M622" s="317"/>
      <c r="N622" s="16"/>
      <c r="O622" s="18"/>
      <c r="X622" s="36" t="s">
        <v>43</v>
      </c>
    </row>
    <row r="623" spans="1:24" ht="24" hidden="1" customHeight="1" outlineLevel="2" x14ac:dyDescent="0.2">
      <c r="A623" s="3"/>
      <c r="B623" s="319" t="s">
        <v>319</v>
      </c>
      <c r="C623" s="319"/>
      <c r="D623" s="24">
        <v>158.4</v>
      </c>
      <c r="E623" s="12"/>
      <c r="F623" s="12"/>
      <c r="G623" s="13"/>
      <c r="H623" s="12"/>
      <c r="I623" s="13"/>
      <c r="J623" s="12"/>
      <c r="K623" s="13"/>
      <c r="L623" s="334">
        <v>158.4</v>
      </c>
      <c r="M623" s="334"/>
      <c r="N623" s="12"/>
      <c r="O623" s="14"/>
      <c r="X623" s="36" t="s">
        <v>47</v>
      </c>
    </row>
    <row r="624" spans="1:24" ht="12" hidden="1" customHeight="1" outlineLevel="2" x14ac:dyDescent="0.2">
      <c r="A624" s="3"/>
      <c r="B624" s="22"/>
      <c r="C624" s="23"/>
      <c r="D624" s="15">
        <v>110</v>
      </c>
      <c r="E624" s="16"/>
      <c r="F624" s="16"/>
      <c r="G624" s="17"/>
      <c r="H624" s="16"/>
      <c r="I624" s="17"/>
      <c r="J624" s="16"/>
      <c r="K624" s="17"/>
      <c r="L624" s="317">
        <v>110</v>
      </c>
      <c r="M624" s="317"/>
      <c r="N624" s="16"/>
      <c r="O624" s="18"/>
      <c r="X624" s="36" t="s">
        <v>184</v>
      </c>
    </row>
    <row r="625" spans="1:24" ht="24" hidden="1" customHeight="1" outlineLevel="2" x14ac:dyDescent="0.2">
      <c r="A625" s="3"/>
      <c r="B625" s="319" t="s">
        <v>320</v>
      </c>
      <c r="C625" s="319"/>
      <c r="D625" s="24">
        <v>334</v>
      </c>
      <c r="E625" s="12"/>
      <c r="F625" s="12"/>
      <c r="G625" s="13"/>
      <c r="H625" s="12"/>
      <c r="I625" s="13"/>
      <c r="J625" s="12"/>
      <c r="K625" s="13"/>
      <c r="L625" s="334">
        <v>334</v>
      </c>
      <c r="M625" s="334"/>
      <c r="N625" s="12"/>
      <c r="O625" s="14"/>
      <c r="X625" s="36" t="s">
        <v>185</v>
      </c>
    </row>
    <row r="626" spans="1:24" ht="12" hidden="1" customHeight="1" outlineLevel="2" x14ac:dyDescent="0.2">
      <c r="A626" s="3"/>
      <c r="B626" s="22"/>
      <c r="C626" s="23"/>
      <c r="D626" s="15">
        <v>20</v>
      </c>
      <c r="E626" s="16"/>
      <c r="F626" s="16"/>
      <c r="G626" s="17"/>
      <c r="H626" s="16"/>
      <c r="I626" s="17"/>
      <c r="J626" s="16"/>
      <c r="K626" s="17"/>
      <c r="L626" s="317">
        <v>20</v>
      </c>
      <c r="M626" s="317"/>
      <c r="N626" s="16"/>
      <c r="O626" s="18"/>
      <c r="X626" s="36" t="s">
        <v>186</v>
      </c>
    </row>
    <row r="627" spans="1:24" ht="24" hidden="1" customHeight="1" outlineLevel="2" x14ac:dyDescent="0.2">
      <c r="A627" s="3"/>
      <c r="B627" s="319" t="s">
        <v>321</v>
      </c>
      <c r="C627" s="319"/>
      <c r="D627" s="24">
        <v>632</v>
      </c>
      <c r="E627" s="12"/>
      <c r="F627" s="12"/>
      <c r="G627" s="13"/>
      <c r="H627" s="12"/>
      <c r="I627" s="13"/>
      <c r="J627" s="12"/>
      <c r="K627" s="13"/>
      <c r="L627" s="334">
        <v>632</v>
      </c>
      <c r="M627" s="334"/>
      <c r="N627" s="12"/>
      <c r="O627" s="14"/>
      <c r="X627" s="36" t="s">
        <v>246</v>
      </c>
    </row>
    <row r="628" spans="1:24" ht="12" hidden="1" customHeight="1" outlineLevel="2" x14ac:dyDescent="0.2">
      <c r="A628" s="3"/>
      <c r="B628" s="22"/>
      <c r="C628" s="23"/>
      <c r="D628" s="15">
        <v>16</v>
      </c>
      <c r="E628" s="16"/>
      <c r="F628" s="16"/>
      <c r="G628" s="17"/>
      <c r="H628" s="16"/>
      <c r="I628" s="17"/>
      <c r="J628" s="16"/>
      <c r="K628" s="17"/>
      <c r="L628" s="317">
        <v>16</v>
      </c>
      <c r="M628" s="317"/>
      <c r="N628" s="16"/>
      <c r="O628" s="18"/>
      <c r="X628" s="36" t="s">
        <v>251</v>
      </c>
    </row>
    <row r="629" spans="1:24" ht="24" hidden="1" customHeight="1" outlineLevel="2" x14ac:dyDescent="0.2">
      <c r="A629" s="3"/>
      <c r="B629" s="319" t="s">
        <v>322</v>
      </c>
      <c r="C629" s="319"/>
      <c r="D629" s="11">
        <v>11559</v>
      </c>
      <c r="E629" s="12"/>
      <c r="F629" s="12"/>
      <c r="G629" s="13"/>
      <c r="H629" s="12"/>
      <c r="I629" s="13"/>
      <c r="J629" s="12"/>
      <c r="K629" s="13"/>
      <c r="L629" s="316">
        <v>11559</v>
      </c>
      <c r="M629" s="316"/>
      <c r="N629" s="12"/>
      <c r="O629" s="14"/>
      <c r="X629" s="36" t="s">
        <v>252</v>
      </c>
    </row>
    <row r="630" spans="1:24" ht="12" hidden="1" customHeight="1" outlineLevel="2" x14ac:dyDescent="0.2">
      <c r="A630" s="3"/>
      <c r="B630" s="22"/>
      <c r="C630" s="23"/>
      <c r="D630" s="15">
        <v>3</v>
      </c>
      <c r="E630" s="16"/>
      <c r="F630" s="16"/>
      <c r="G630" s="17"/>
      <c r="H630" s="16"/>
      <c r="I630" s="17"/>
      <c r="J630" s="16"/>
      <c r="K630" s="17"/>
      <c r="L630" s="317">
        <v>3</v>
      </c>
      <c r="M630" s="317"/>
      <c r="N630" s="16"/>
      <c r="O630" s="18"/>
      <c r="X630" s="36" t="s">
        <v>438</v>
      </c>
    </row>
    <row r="631" spans="1:24" ht="24" hidden="1" customHeight="1" outlineLevel="2" x14ac:dyDescent="0.2">
      <c r="A631" s="3"/>
      <c r="B631" s="335" t="s">
        <v>323</v>
      </c>
      <c r="C631" s="335"/>
      <c r="D631" s="37">
        <v>1347.66</v>
      </c>
      <c r="E631" s="38"/>
      <c r="F631" s="38"/>
      <c r="G631" s="39"/>
      <c r="H631" s="38"/>
      <c r="I631" s="39"/>
      <c r="J631" s="38"/>
      <c r="K631" s="39"/>
      <c r="L631" s="336">
        <v>1347.66</v>
      </c>
      <c r="M631" s="336"/>
      <c r="N631" s="38"/>
      <c r="O631" s="40"/>
      <c r="X631" s="36" t="s">
        <v>292</v>
      </c>
    </row>
    <row r="632" spans="1:24" ht="12" hidden="1" customHeight="1" outlineLevel="2" x14ac:dyDescent="0.2">
      <c r="A632" s="3"/>
      <c r="B632" s="41"/>
      <c r="C632" s="42"/>
      <c r="D632" s="43">
        <v>21</v>
      </c>
      <c r="E632" s="44"/>
      <c r="F632" s="44"/>
      <c r="G632" s="45"/>
      <c r="H632" s="44"/>
      <c r="I632" s="45"/>
      <c r="J632" s="44"/>
      <c r="K632" s="45"/>
      <c r="L632" s="337">
        <v>21</v>
      </c>
      <c r="M632" s="337"/>
      <c r="N632" s="44"/>
      <c r="O632" s="46"/>
      <c r="X632" s="36" t="s">
        <v>324</v>
      </c>
    </row>
    <row r="633" spans="1:24" ht="12" hidden="1" customHeight="1" outlineLevel="2" x14ac:dyDescent="0.2">
      <c r="A633" s="3"/>
      <c r="B633" s="335" t="s">
        <v>324</v>
      </c>
      <c r="C633" s="335"/>
      <c r="D633" s="37">
        <v>7552</v>
      </c>
      <c r="E633" s="38"/>
      <c r="F633" s="38"/>
      <c r="G633" s="39"/>
      <c r="H633" s="38"/>
      <c r="I633" s="39"/>
      <c r="J633" s="38"/>
      <c r="K633" s="39"/>
      <c r="L633" s="336">
        <v>7552</v>
      </c>
      <c r="M633" s="336"/>
      <c r="N633" s="38"/>
      <c r="O633" s="40"/>
      <c r="X633" s="36" t="s">
        <v>323</v>
      </c>
    </row>
    <row r="634" spans="1:24" ht="12" hidden="1" customHeight="1" outlineLevel="2" x14ac:dyDescent="0.2">
      <c r="A634" s="3"/>
      <c r="B634" s="41"/>
      <c r="C634" s="42"/>
      <c r="D634" s="43">
        <v>32</v>
      </c>
      <c r="E634" s="44"/>
      <c r="F634" s="44"/>
      <c r="G634" s="45"/>
      <c r="H634" s="44"/>
      <c r="I634" s="45"/>
      <c r="J634" s="44"/>
      <c r="K634" s="45"/>
      <c r="L634" s="337">
        <v>32</v>
      </c>
      <c r="M634" s="337"/>
      <c r="N634" s="44"/>
      <c r="O634" s="46"/>
      <c r="X634" s="36" t="s">
        <v>335</v>
      </c>
    </row>
    <row r="635" spans="1:24" ht="12" hidden="1" customHeight="1" outlineLevel="2" x14ac:dyDescent="0.2">
      <c r="A635" s="3"/>
      <c r="B635" s="319" t="s">
        <v>325</v>
      </c>
      <c r="C635" s="319"/>
      <c r="D635" s="24">
        <v>5.25</v>
      </c>
      <c r="E635" s="12"/>
      <c r="F635" s="12"/>
      <c r="G635" s="13"/>
      <c r="H635" s="12"/>
      <c r="I635" s="13"/>
      <c r="J635" s="12"/>
      <c r="K635" s="13"/>
      <c r="L635" s="334">
        <v>5.25</v>
      </c>
      <c r="M635" s="334"/>
      <c r="N635" s="12"/>
      <c r="O635" s="14"/>
    </row>
    <row r="636" spans="1:24" ht="12" hidden="1" customHeight="1" outlineLevel="2" x14ac:dyDescent="0.2">
      <c r="A636" s="3"/>
      <c r="B636" s="22"/>
      <c r="C636" s="23"/>
      <c r="D636" s="15">
        <v>1</v>
      </c>
      <c r="E636" s="16"/>
      <c r="F636" s="16"/>
      <c r="G636" s="17"/>
      <c r="H636" s="16"/>
      <c r="I636" s="17"/>
      <c r="J636" s="16"/>
      <c r="K636" s="17"/>
      <c r="L636" s="317">
        <v>1</v>
      </c>
      <c r="M636" s="317"/>
      <c r="N636" s="16"/>
      <c r="O636" s="18"/>
    </row>
    <row r="637" spans="1:24" ht="12" hidden="1" customHeight="1" outlineLevel="2" x14ac:dyDescent="0.2">
      <c r="A637" s="3"/>
      <c r="B637" s="319" t="s">
        <v>326</v>
      </c>
      <c r="C637" s="319"/>
      <c r="D637" s="24">
        <v>360</v>
      </c>
      <c r="E637" s="12"/>
      <c r="F637" s="12"/>
      <c r="G637" s="13"/>
      <c r="H637" s="12"/>
      <c r="I637" s="13"/>
      <c r="J637" s="12"/>
      <c r="K637" s="13"/>
      <c r="L637" s="334">
        <v>360</v>
      </c>
      <c r="M637" s="334"/>
      <c r="N637" s="12"/>
      <c r="O637" s="14"/>
    </row>
    <row r="638" spans="1:24" ht="12" hidden="1" customHeight="1" outlineLevel="2" x14ac:dyDescent="0.2">
      <c r="A638" s="3"/>
      <c r="B638" s="22"/>
      <c r="C638" s="23"/>
      <c r="D638" s="15">
        <v>4</v>
      </c>
      <c r="E638" s="16"/>
      <c r="F638" s="16"/>
      <c r="G638" s="17"/>
      <c r="H638" s="16"/>
      <c r="I638" s="17"/>
      <c r="J638" s="16"/>
      <c r="K638" s="17"/>
      <c r="L638" s="317">
        <v>4</v>
      </c>
      <c r="M638" s="317"/>
      <c r="N638" s="16"/>
      <c r="O638" s="18"/>
    </row>
    <row r="639" spans="1:24" ht="12" hidden="1" customHeight="1" outlineLevel="2" x14ac:dyDescent="0.2">
      <c r="A639" s="3"/>
      <c r="B639" s="319" t="s">
        <v>327</v>
      </c>
      <c r="C639" s="319"/>
      <c r="D639" s="11">
        <v>4152.54</v>
      </c>
      <c r="E639" s="12"/>
      <c r="F639" s="12"/>
      <c r="G639" s="13"/>
      <c r="H639" s="12"/>
      <c r="I639" s="13"/>
      <c r="J639" s="12"/>
      <c r="K639" s="13"/>
      <c r="L639" s="316">
        <v>4152.54</v>
      </c>
      <c r="M639" s="316"/>
      <c r="N639" s="12"/>
      <c r="O639" s="14"/>
    </row>
    <row r="640" spans="1:24" ht="12" hidden="1" customHeight="1" outlineLevel="2" x14ac:dyDescent="0.2">
      <c r="A640" s="3"/>
      <c r="B640" s="22"/>
      <c r="C640" s="23"/>
      <c r="D640" s="15">
        <v>1</v>
      </c>
      <c r="E640" s="16"/>
      <c r="F640" s="16"/>
      <c r="G640" s="17"/>
      <c r="H640" s="16"/>
      <c r="I640" s="17"/>
      <c r="J640" s="16"/>
      <c r="K640" s="17"/>
      <c r="L640" s="317">
        <v>1</v>
      </c>
      <c r="M640" s="317"/>
      <c r="N640" s="16"/>
      <c r="O640" s="18"/>
    </row>
    <row r="641" spans="1:15" ht="12" hidden="1" customHeight="1" outlineLevel="2" x14ac:dyDescent="0.2">
      <c r="A641" s="3"/>
      <c r="B641" s="319" t="s">
        <v>328</v>
      </c>
      <c r="C641" s="319"/>
      <c r="D641" s="11">
        <v>1016.95</v>
      </c>
      <c r="E641" s="12"/>
      <c r="F641" s="12"/>
      <c r="G641" s="13"/>
      <c r="H641" s="12"/>
      <c r="I641" s="13"/>
      <c r="J641" s="12"/>
      <c r="K641" s="13"/>
      <c r="L641" s="316">
        <v>1016.95</v>
      </c>
      <c r="M641" s="316"/>
      <c r="N641" s="12"/>
      <c r="O641" s="14"/>
    </row>
    <row r="642" spans="1:15" ht="12" hidden="1" customHeight="1" outlineLevel="2" x14ac:dyDescent="0.2">
      <c r="A642" s="3"/>
      <c r="B642" s="22"/>
      <c r="C642" s="23"/>
      <c r="D642" s="15">
        <v>1</v>
      </c>
      <c r="E642" s="16"/>
      <c r="F642" s="16"/>
      <c r="G642" s="17"/>
      <c r="H642" s="16"/>
      <c r="I642" s="17"/>
      <c r="J642" s="16"/>
      <c r="K642" s="17"/>
      <c r="L642" s="317">
        <v>1</v>
      </c>
      <c r="M642" s="317"/>
      <c r="N642" s="16"/>
      <c r="O642" s="18"/>
    </row>
    <row r="643" spans="1:15" ht="24" hidden="1" customHeight="1" outlineLevel="2" x14ac:dyDescent="0.2">
      <c r="A643" s="3"/>
      <c r="B643" s="319" t="s">
        <v>329</v>
      </c>
      <c r="C643" s="319"/>
      <c r="D643" s="24">
        <v>633.88</v>
      </c>
      <c r="E643" s="12"/>
      <c r="F643" s="12"/>
      <c r="G643" s="13"/>
      <c r="H643" s="12"/>
      <c r="I643" s="13"/>
      <c r="J643" s="12"/>
      <c r="K643" s="13"/>
      <c r="L643" s="334">
        <v>633.88</v>
      </c>
      <c r="M643" s="334"/>
      <c r="N643" s="12"/>
      <c r="O643" s="14"/>
    </row>
    <row r="644" spans="1:15" ht="12" hidden="1" customHeight="1" outlineLevel="2" x14ac:dyDescent="0.2">
      <c r="A644" s="3"/>
      <c r="B644" s="22"/>
      <c r="C644" s="23"/>
      <c r="D644" s="15">
        <v>4</v>
      </c>
      <c r="E644" s="16"/>
      <c r="F644" s="16"/>
      <c r="G644" s="17"/>
      <c r="H644" s="16"/>
      <c r="I644" s="17"/>
      <c r="J644" s="16"/>
      <c r="K644" s="17"/>
      <c r="L644" s="317">
        <v>4</v>
      </c>
      <c r="M644" s="317"/>
      <c r="N644" s="16"/>
      <c r="O644" s="18"/>
    </row>
    <row r="645" spans="1:15" ht="24" hidden="1" customHeight="1" outlineLevel="2" x14ac:dyDescent="0.2">
      <c r="A645" s="3"/>
      <c r="B645" s="319" t="s">
        <v>330</v>
      </c>
      <c r="C645" s="319"/>
      <c r="D645" s="11">
        <v>1828.5</v>
      </c>
      <c r="E645" s="12"/>
      <c r="F645" s="12"/>
      <c r="G645" s="13"/>
      <c r="H645" s="12"/>
      <c r="I645" s="13"/>
      <c r="J645" s="12"/>
      <c r="K645" s="13"/>
      <c r="L645" s="316">
        <v>1828.5</v>
      </c>
      <c r="M645" s="316"/>
      <c r="N645" s="12"/>
      <c r="O645" s="14"/>
    </row>
    <row r="646" spans="1:15" ht="12" hidden="1" customHeight="1" outlineLevel="2" x14ac:dyDescent="0.2">
      <c r="A646" s="3"/>
      <c r="B646" s="22"/>
      <c r="C646" s="23"/>
      <c r="D646" s="15">
        <v>26.5</v>
      </c>
      <c r="E646" s="16"/>
      <c r="F646" s="16"/>
      <c r="G646" s="17"/>
      <c r="H646" s="16"/>
      <c r="I646" s="17"/>
      <c r="J646" s="16"/>
      <c r="K646" s="17"/>
      <c r="L646" s="317">
        <v>26.5</v>
      </c>
      <c r="M646" s="317"/>
      <c r="N646" s="16"/>
      <c r="O646" s="18"/>
    </row>
    <row r="647" spans="1:15" ht="12" hidden="1" customHeight="1" outlineLevel="2" x14ac:dyDescent="0.2">
      <c r="A647" s="3"/>
      <c r="B647" s="319" t="s">
        <v>331</v>
      </c>
      <c r="C647" s="319"/>
      <c r="D647" s="24">
        <v>435.79</v>
      </c>
      <c r="E647" s="12"/>
      <c r="F647" s="12"/>
      <c r="G647" s="13"/>
      <c r="H647" s="12"/>
      <c r="I647" s="13"/>
      <c r="J647" s="12"/>
      <c r="K647" s="13"/>
      <c r="L647" s="334">
        <v>435.79</v>
      </c>
      <c r="M647" s="334"/>
      <c r="N647" s="12"/>
      <c r="O647" s="14"/>
    </row>
    <row r="648" spans="1:15" ht="12" hidden="1" customHeight="1" outlineLevel="2" x14ac:dyDescent="0.2">
      <c r="A648" s="3"/>
      <c r="B648" s="22"/>
      <c r="C648" s="23"/>
      <c r="D648" s="15">
        <v>7.1</v>
      </c>
      <c r="E648" s="16"/>
      <c r="F648" s="16"/>
      <c r="G648" s="17"/>
      <c r="H648" s="16"/>
      <c r="I648" s="17"/>
      <c r="J648" s="16"/>
      <c r="K648" s="17"/>
      <c r="L648" s="317">
        <v>7.1</v>
      </c>
      <c r="M648" s="317"/>
      <c r="N648" s="16"/>
      <c r="O648" s="18"/>
    </row>
    <row r="649" spans="1:15" ht="12" hidden="1" customHeight="1" outlineLevel="2" x14ac:dyDescent="0.2">
      <c r="A649" s="3"/>
      <c r="B649" s="319" t="s">
        <v>332</v>
      </c>
      <c r="C649" s="319"/>
      <c r="D649" s="24">
        <v>449.8</v>
      </c>
      <c r="E649" s="12"/>
      <c r="F649" s="12"/>
      <c r="G649" s="13"/>
      <c r="H649" s="12"/>
      <c r="I649" s="13"/>
      <c r="J649" s="12"/>
      <c r="K649" s="13"/>
      <c r="L649" s="334">
        <v>449.8</v>
      </c>
      <c r="M649" s="334"/>
      <c r="N649" s="12"/>
      <c r="O649" s="14"/>
    </row>
    <row r="650" spans="1:15" ht="12" hidden="1" customHeight="1" outlineLevel="2" x14ac:dyDescent="0.2">
      <c r="A650" s="3"/>
      <c r="B650" s="22"/>
      <c r="C650" s="23"/>
      <c r="D650" s="15">
        <v>5.2</v>
      </c>
      <c r="E650" s="16"/>
      <c r="F650" s="16"/>
      <c r="G650" s="17"/>
      <c r="H650" s="16"/>
      <c r="I650" s="17"/>
      <c r="J650" s="16"/>
      <c r="K650" s="17"/>
      <c r="L650" s="317">
        <v>5.2</v>
      </c>
      <c r="M650" s="317"/>
      <c r="N650" s="16"/>
      <c r="O650" s="18"/>
    </row>
    <row r="651" spans="1:15" ht="12" hidden="1" customHeight="1" outlineLevel="2" x14ac:dyDescent="0.2">
      <c r="A651" s="3"/>
      <c r="B651" s="319" t="s">
        <v>333</v>
      </c>
      <c r="C651" s="319"/>
      <c r="D651" s="24">
        <v>12.18</v>
      </c>
      <c r="E651" s="12"/>
      <c r="F651" s="12"/>
      <c r="G651" s="13"/>
      <c r="H651" s="12"/>
      <c r="I651" s="13"/>
      <c r="J651" s="12"/>
      <c r="K651" s="13"/>
      <c r="L651" s="334">
        <v>12.18</v>
      </c>
      <c r="M651" s="334"/>
      <c r="N651" s="12"/>
      <c r="O651" s="14"/>
    </row>
    <row r="652" spans="1:15" ht="12" hidden="1" customHeight="1" outlineLevel="2" x14ac:dyDescent="0.2">
      <c r="A652" s="3"/>
      <c r="B652" s="22"/>
      <c r="C652" s="23"/>
      <c r="D652" s="15">
        <v>0.2</v>
      </c>
      <c r="E652" s="16"/>
      <c r="F652" s="16"/>
      <c r="G652" s="17"/>
      <c r="H652" s="16"/>
      <c r="I652" s="17"/>
      <c r="J652" s="16"/>
      <c r="K652" s="17"/>
      <c r="L652" s="317">
        <v>0.2</v>
      </c>
      <c r="M652" s="317"/>
      <c r="N652" s="16"/>
      <c r="O652" s="18"/>
    </row>
    <row r="653" spans="1:15" ht="12" hidden="1" customHeight="1" outlineLevel="2" x14ac:dyDescent="0.2">
      <c r="A653" s="3"/>
      <c r="B653" s="319" t="s">
        <v>334</v>
      </c>
      <c r="C653" s="319"/>
      <c r="D653" s="11">
        <v>15084.75</v>
      </c>
      <c r="E653" s="12"/>
      <c r="F653" s="12"/>
      <c r="G653" s="13"/>
      <c r="H653" s="12"/>
      <c r="I653" s="13"/>
      <c r="J653" s="12"/>
      <c r="K653" s="13"/>
      <c r="L653" s="316">
        <v>15084.75</v>
      </c>
      <c r="M653" s="316"/>
      <c r="N653" s="12"/>
      <c r="O653" s="14"/>
    </row>
    <row r="654" spans="1:15" ht="12" hidden="1" customHeight="1" outlineLevel="2" x14ac:dyDescent="0.2">
      <c r="A654" s="3"/>
      <c r="B654" s="22"/>
      <c r="C654" s="23"/>
      <c r="D654" s="15">
        <v>2</v>
      </c>
      <c r="E654" s="16"/>
      <c r="F654" s="16"/>
      <c r="G654" s="17"/>
      <c r="H654" s="16"/>
      <c r="I654" s="17"/>
      <c r="J654" s="16"/>
      <c r="K654" s="17"/>
      <c r="L654" s="317">
        <v>2</v>
      </c>
      <c r="M654" s="317"/>
      <c r="N654" s="16"/>
      <c r="O654" s="18"/>
    </row>
    <row r="655" spans="1:15" ht="24" hidden="1" customHeight="1" outlineLevel="2" x14ac:dyDescent="0.2">
      <c r="A655" s="3"/>
      <c r="B655" s="335" t="s">
        <v>335</v>
      </c>
      <c r="C655" s="335"/>
      <c r="D655" s="37">
        <v>4454.62</v>
      </c>
      <c r="E655" s="38"/>
      <c r="F655" s="38"/>
      <c r="G655" s="39"/>
      <c r="H655" s="38"/>
      <c r="I655" s="39"/>
      <c r="J655" s="38"/>
      <c r="K655" s="39"/>
      <c r="L655" s="336">
        <v>4454.62</v>
      </c>
      <c r="M655" s="336"/>
      <c r="N655" s="38"/>
      <c r="O655" s="40"/>
    </row>
    <row r="656" spans="1:15" ht="12" hidden="1" customHeight="1" outlineLevel="2" x14ac:dyDescent="0.2">
      <c r="A656" s="3"/>
      <c r="B656" s="41"/>
      <c r="C656" s="42"/>
      <c r="D656" s="43">
        <v>90</v>
      </c>
      <c r="E656" s="44"/>
      <c r="F656" s="44"/>
      <c r="G656" s="45"/>
      <c r="H656" s="44"/>
      <c r="I656" s="45"/>
      <c r="J656" s="44"/>
      <c r="K656" s="45"/>
      <c r="L656" s="337">
        <v>90</v>
      </c>
      <c r="M656" s="337"/>
      <c r="N656" s="44"/>
      <c r="O656" s="46"/>
    </row>
    <row r="657" spans="1:15" ht="12" hidden="1" customHeight="1" outlineLevel="2" x14ac:dyDescent="0.2">
      <c r="A657" s="3"/>
      <c r="B657" s="319" t="s">
        <v>336</v>
      </c>
      <c r="C657" s="319"/>
      <c r="D657" s="24">
        <v>272.41000000000003</v>
      </c>
      <c r="E657" s="12"/>
      <c r="F657" s="12"/>
      <c r="G657" s="13"/>
      <c r="H657" s="12"/>
      <c r="I657" s="13"/>
      <c r="J657" s="12"/>
      <c r="K657" s="13"/>
      <c r="L657" s="334">
        <v>272.41000000000003</v>
      </c>
      <c r="M657" s="334"/>
      <c r="N657" s="12"/>
      <c r="O657" s="14"/>
    </row>
    <row r="658" spans="1:15" ht="12" hidden="1" customHeight="1" outlineLevel="2" x14ac:dyDescent="0.2">
      <c r="A658" s="3"/>
      <c r="B658" s="22"/>
      <c r="C658" s="23"/>
      <c r="D658" s="15">
        <v>2</v>
      </c>
      <c r="E658" s="16"/>
      <c r="F658" s="16"/>
      <c r="G658" s="17"/>
      <c r="H658" s="16"/>
      <c r="I658" s="17"/>
      <c r="J658" s="16"/>
      <c r="K658" s="17"/>
      <c r="L658" s="317">
        <v>2</v>
      </c>
      <c r="M658" s="317"/>
      <c r="N658" s="16"/>
      <c r="O658" s="18"/>
    </row>
    <row r="659" spans="1:15" ht="12" hidden="1" customHeight="1" outlineLevel="2" x14ac:dyDescent="0.2">
      <c r="A659" s="3"/>
      <c r="B659" s="319" t="s">
        <v>337</v>
      </c>
      <c r="C659" s="319"/>
      <c r="D659" s="24">
        <v>423.73</v>
      </c>
      <c r="E659" s="12"/>
      <c r="F659" s="12"/>
      <c r="G659" s="13"/>
      <c r="H659" s="12"/>
      <c r="I659" s="13"/>
      <c r="J659" s="12"/>
      <c r="K659" s="13"/>
      <c r="L659" s="334">
        <v>423.73</v>
      </c>
      <c r="M659" s="334"/>
      <c r="N659" s="12"/>
      <c r="O659" s="14"/>
    </row>
    <row r="660" spans="1:15" ht="12" hidden="1" customHeight="1" outlineLevel="2" x14ac:dyDescent="0.2">
      <c r="A660" s="3"/>
      <c r="B660" s="22"/>
      <c r="C660" s="23"/>
      <c r="D660" s="15">
        <v>1</v>
      </c>
      <c r="E660" s="16"/>
      <c r="F660" s="16"/>
      <c r="G660" s="17"/>
      <c r="H660" s="16"/>
      <c r="I660" s="17"/>
      <c r="J660" s="16"/>
      <c r="K660" s="17"/>
      <c r="L660" s="317">
        <v>1</v>
      </c>
      <c r="M660" s="317"/>
      <c r="N660" s="16"/>
      <c r="O660" s="18"/>
    </row>
    <row r="661" spans="1:15" ht="12" hidden="1" customHeight="1" outlineLevel="2" x14ac:dyDescent="0.2">
      <c r="A661" s="3"/>
      <c r="B661" s="319" t="s">
        <v>338</v>
      </c>
      <c r="C661" s="319"/>
      <c r="D661" s="11">
        <v>3813.56</v>
      </c>
      <c r="E661" s="12"/>
      <c r="F661" s="12"/>
      <c r="G661" s="13"/>
      <c r="H661" s="12"/>
      <c r="I661" s="13"/>
      <c r="J661" s="12"/>
      <c r="K661" s="13"/>
      <c r="L661" s="316">
        <v>3813.56</v>
      </c>
      <c r="M661" s="316"/>
      <c r="N661" s="12"/>
      <c r="O661" s="14"/>
    </row>
    <row r="662" spans="1:15" ht="12" hidden="1" customHeight="1" outlineLevel="2" x14ac:dyDescent="0.2">
      <c r="A662" s="3"/>
      <c r="B662" s="22"/>
      <c r="C662" s="23"/>
      <c r="D662" s="15">
        <v>1</v>
      </c>
      <c r="E662" s="16"/>
      <c r="F662" s="16"/>
      <c r="G662" s="17"/>
      <c r="H662" s="16"/>
      <c r="I662" s="17"/>
      <c r="J662" s="16"/>
      <c r="K662" s="17"/>
      <c r="L662" s="317">
        <v>1</v>
      </c>
      <c r="M662" s="317"/>
      <c r="N662" s="16"/>
      <c r="O662" s="18"/>
    </row>
    <row r="663" spans="1:15" ht="12" hidden="1" customHeight="1" outlineLevel="2" x14ac:dyDescent="0.2">
      <c r="A663" s="3"/>
      <c r="B663" s="319" t="s">
        <v>339</v>
      </c>
      <c r="C663" s="319"/>
      <c r="D663" s="11">
        <v>3725.8</v>
      </c>
      <c r="E663" s="12"/>
      <c r="F663" s="12"/>
      <c r="G663" s="13"/>
      <c r="H663" s="12"/>
      <c r="I663" s="13"/>
      <c r="J663" s="12"/>
      <c r="K663" s="13"/>
      <c r="L663" s="316">
        <v>3725.8</v>
      </c>
      <c r="M663" s="316"/>
      <c r="N663" s="12"/>
      <c r="O663" s="14"/>
    </row>
    <row r="664" spans="1:15" ht="12" hidden="1" customHeight="1" outlineLevel="2" x14ac:dyDescent="0.2">
      <c r="A664" s="3"/>
      <c r="B664" s="22"/>
      <c r="C664" s="23"/>
      <c r="D664" s="15">
        <v>1</v>
      </c>
      <c r="E664" s="16"/>
      <c r="F664" s="16"/>
      <c r="G664" s="17"/>
      <c r="H664" s="16"/>
      <c r="I664" s="17"/>
      <c r="J664" s="16"/>
      <c r="K664" s="17"/>
      <c r="L664" s="317">
        <v>1</v>
      </c>
      <c r="M664" s="317"/>
      <c r="N664" s="16"/>
      <c r="O664" s="18"/>
    </row>
    <row r="665" spans="1:15" ht="24" hidden="1" customHeight="1" outlineLevel="1" x14ac:dyDescent="0.2">
      <c r="A665" s="3"/>
      <c r="B665" s="318" t="s">
        <v>25</v>
      </c>
      <c r="C665" s="318"/>
      <c r="D665" s="11">
        <v>3203537.1</v>
      </c>
      <c r="E665" s="12"/>
      <c r="F665" s="12"/>
      <c r="G665" s="13"/>
      <c r="H665" s="12"/>
      <c r="I665" s="13"/>
      <c r="J665" s="12"/>
      <c r="K665" s="13"/>
      <c r="L665" s="316">
        <v>3203537.1</v>
      </c>
      <c r="M665" s="316"/>
      <c r="N665" s="12"/>
      <c r="O665" s="14"/>
    </row>
    <row r="666" spans="1:15" ht="12" hidden="1" customHeight="1" outlineLevel="1" collapsed="1" x14ac:dyDescent="0.2">
      <c r="A666" s="3"/>
      <c r="B666" s="19"/>
      <c r="C666" s="20"/>
      <c r="D666" s="25">
        <v>1537.395</v>
      </c>
      <c r="E666" s="16"/>
      <c r="F666" s="16"/>
      <c r="G666" s="17"/>
      <c r="H666" s="16"/>
      <c r="I666" s="17"/>
      <c r="J666" s="16"/>
      <c r="K666" s="17"/>
      <c r="L666" s="333">
        <v>1537.395</v>
      </c>
      <c r="M666" s="333"/>
      <c r="N666" s="16"/>
      <c r="O666" s="18"/>
    </row>
    <row r="667" spans="1:15" ht="12" hidden="1" customHeight="1" outlineLevel="2" x14ac:dyDescent="0.2">
      <c r="A667" s="3"/>
      <c r="B667" s="319" t="s">
        <v>340</v>
      </c>
      <c r="C667" s="319"/>
      <c r="D667" s="11">
        <v>4136.58</v>
      </c>
      <c r="E667" s="12"/>
      <c r="F667" s="12"/>
      <c r="G667" s="13"/>
      <c r="H667" s="12"/>
      <c r="I667" s="13"/>
      <c r="J667" s="12"/>
      <c r="K667" s="13"/>
      <c r="L667" s="316">
        <v>4136.58</v>
      </c>
      <c r="M667" s="316"/>
      <c r="N667" s="12"/>
      <c r="O667" s="14"/>
    </row>
    <row r="668" spans="1:15" ht="12" hidden="1" customHeight="1" outlineLevel="2" x14ac:dyDescent="0.2">
      <c r="A668" s="3"/>
      <c r="B668" s="22"/>
      <c r="C668" s="23"/>
      <c r="D668" s="15">
        <v>48</v>
      </c>
      <c r="E668" s="16"/>
      <c r="F668" s="16"/>
      <c r="G668" s="17"/>
      <c r="H668" s="16"/>
      <c r="I668" s="17"/>
      <c r="J668" s="16"/>
      <c r="K668" s="17"/>
      <c r="L668" s="317">
        <v>48</v>
      </c>
      <c r="M668" s="317"/>
      <c r="N668" s="16"/>
      <c r="O668" s="18"/>
    </row>
    <row r="669" spans="1:15" ht="24" hidden="1" customHeight="1" outlineLevel="2" x14ac:dyDescent="0.2">
      <c r="A669" s="3"/>
      <c r="B669" s="319" t="s">
        <v>341</v>
      </c>
      <c r="C669" s="319"/>
      <c r="D669" s="11">
        <v>131831.67999999999</v>
      </c>
      <c r="E669" s="12"/>
      <c r="F669" s="12"/>
      <c r="G669" s="13"/>
      <c r="H669" s="12"/>
      <c r="I669" s="13"/>
      <c r="J669" s="12"/>
      <c r="K669" s="13"/>
      <c r="L669" s="316">
        <v>131831.67999999999</v>
      </c>
      <c r="M669" s="316"/>
      <c r="N669" s="12"/>
      <c r="O669" s="14"/>
    </row>
    <row r="670" spans="1:15" ht="12" hidden="1" customHeight="1" outlineLevel="2" x14ac:dyDescent="0.2">
      <c r="A670" s="3"/>
      <c r="B670" s="22"/>
      <c r="C670" s="23"/>
      <c r="D670" s="15">
        <v>3.036</v>
      </c>
      <c r="E670" s="16"/>
      <c r="F670" s="16"/>
      <c r="G670" s="17"/>
      <c r="H670" s="16"/>
      <c r="I670" s="17"/>
      <c r="J670" s="16"/>
      <c r="K670" s="17"/>
      <c r="L670" s="317">
        <v>3.036</v>
      </c>
      <c r="M670" s="317"/>
      <c r="N670" s="16"/>
      <c r="O670" s="18"/>
    </row>
    <row r="671" spans="1:15" ht="12" hidden="1" customHeight="1" outlineLevel="2" x14ac:dyDescent="0.2">
      <c r="A671" s="3"/>
      <c r="B671" s="319" t="s">
        <v>342</v>
      </c>
      <c r="C671" s="319"/>
      <c r="D671" s="11">
        <v>4881.3599999999997</v>
      </c>
      <c r="E671" s="12"/>
      <c r="F671" s="12"/>
      <c r="G671" s="13"/>
      <c r="H671" s="12"/>
      <c r="I671" s="13"/>
      <c r="J671" s="12"/>
      <c r="K671" s="13"/>
      <c r="L671" s="316">
        <v>4881.3599999999997</v>
      </c>
      <c r="M671" s="316"/>
      <c r="N671" s="12"/>
      <c r="O671" s="14"/>
    </row>
    <row r="672" spans="1:15" ht="12" hidden="1" customHeight="1" outlineLevel="2" x14ac:dyDescent="0.2">
      <c r="A672" s="3"/>
      <c r="B672" s="22"/>
      <c r="C672" s="23"/>
      <c r="D672" s="15">
        <v>0.6</v>
      </c>
      <c r="E672" s="16"/>
      <c r="F672" s="16"/>
      <c r="G672" s="17"/>
      <c r="H672" s="16"/>
      <c r="I672" s="17"/>
      <c r="J672" s="16"/>
      <c r="K672" s="17"/>
      <c r="L672" s="317">
        <v>0.6</v>
      </c>
      <c r="M672" s="317"/>
      <c r="N672" s="16"/>
      <c r="O672" s="18"/>
    </row>
    <row r="673" spans="1:15" ht="12" hidden="1" customHeight="1" outlineLevel="2" x14ac:dyDescent="0.2">
      <c r="A673" s="3"/>
      <c r="B673" s="319" t="s">
        <v>343</v>
      </c>
      <c r="C673" s="319"/>
      <c r="D673" s="11">
        <v>14187.23</v>
      </c>
      <c r="E673" s="12"/>
      <c r="F673" s="12"/>
      <c r="G673" s="13"/>
      <c r="H673" s="12"/>
      <c r="I673" s="13"/>
      <c r="J673" s="12"/>
      <c r="K673" s="13"/>
      <c r="L673" s="316">
        <v>14187.23</v>
      </c>
      <c r="M673" s="316"/>
      <c r="N673" s="12"/>
      <c r="O673" s="14"/>
    </row>
    <row r="674" spans="1:15" ht="12" hidden="1" customHeight="1" outlineLevel="2" x14ac:dyDescent="0.2">
      <c r="A674" s="3"/>
      <c r="B674" s="22"/>
      <c r="C674" s="23"/>
      <c r="D674" s="15">
        <v>2</v>
      </c>
      <c r="E674" s="16"/>
      <c r="F674" s="16"/>
      <c r="G674" s="17"/>
      <c r="H674" s="16"/>
      <c r="I674" s="17"/>
      <c r="J674" s="16"/>
      <c r="K674" s="17"/>
      <c r="L674" s="317">
        <v>2</v>
      </c>
      <c r="M674" s="317"/>
      <c r="N674" s="16"/>
      <c r="O674" s="18"/>
    </row>
    <row r="675" spans="1:15" ht="24" hidden="1" customHeight="1" outlineLevel="2" x14ac:dyDescent="0.2">
      <c r="A675" s="3"/>
      <c r="B675" s="319" t="s">
        <v>344</v>
      </c>
      <c r="C675" s="319"/>
      <c r="D675" s="11">
        <v>1735.59</v>
      </c>
      <c r="E675" s="12"/>
      <c r="F675" s="12"/>
      <c r="G675" s="13"/>
      <c r="H675" s="12"/>
      <c r="I675" s="13"/>
      <c r="J675" s="12"/>
      <c r="K675" s="13"/>
      <c r="L675" s="316">
        <v>1735.59</v>
      </c>
      <c r="M675" s="316"/>
      <c r="N675" s="12"/>
      <c r="O675" s="14"/>
    </row>
    <row r="676" spans="1:15" ht="12" hidden="1" customHeight="1" outlineLevel="2" x14ac:dyDescent="0.2">
      <c r="A676" s="3"/>
      <c r="B676" s="22"/>
      <c r="C676" s="23"/>
      <c r="D676" s="15">
        <v>1</v>
      </c>
      <c r="E676" s="16"/>
      <c r="F676" s="16"/>
      <c r="G676" s="17"/>
      <c r="H676" s="16"/>
      <c r="I676" s="17"/>
      <c r="J676" s="16"/>
      <c r="K676" s="17"/>
      <c r="L676" s="317">
        <v>1</v>
      </c>
      <c r="M676" s="317"/>
      <c r="N676" s="16"/>
      <c r="O676" s="18"/>
    </row>
    <row r="677" spans="1:15" ht="24" hidden="1" customHeight="1" outlineLevel="2" x14ac:dyDescent="0.2">
      <c r="A677" s="3"/>
      <c r="B677" s="319" t="s">
        <v>345</v>
      </c>
      <c r="C677" s="319"/>
      <c r="D677" s="11">
        <v>1735.59</v>
      </c>
      <c r="E677" s="12"/>
      <c r="F677" s="12"/>
      <c r="G677" s="13"/>
      <c r="H677" s="12"/>
      <c r="I677" s="13"/>
      <c r="J677" s="12"/>
      <c r="K677" s="13"/>
      <c r="L677" s="316">
        <v>1735.59</v>
      </c>
      <c r="M677" s="316"/>
      <c r="N677" s="12"/>
      <c r="O677" s="14"/>
    </row>
    <row r="678" spans="1:15" ht="12" hidden="1" customHeight="1" outlineLevel="2" x14ac:dyDescent="0.2">
      <c r="A678" s="3"/>
      <c r="B678" s="22"/>
      <c r="C678" s="23"/>
      <c r="D678" s="15">
        <v>1</v>
      </c>
      <c r="E678" s="16"/>
      <c r="F678" s="16"/>
      <c r="G678" s="17"/>
      <c r="H678" s="16"/>
      <c r="I678" s="17"/>
      <c r="J678" s="16"/>
      <c r="K678" s="17"/>
      <c r="L678" s="317">
        <v>1</v>
      </c>
      <c r="M678" s="317"/>
      <c r="N678" s="16"/>
      <c r="O678" s="18"/>
    </row>
    <row r="679" spans="1:15" ht="24" hidden="1" customHeight="1" outlineLevel="2" x14ac:dyDescent="0.2">
      <c r="A679" s="3"/>
      <c r="B679" s="319" t="s">
        <v>346</v>
      </c>
      <c r="C679" s="319"/>
      <c r="D679" s="24">
        <v>787.53</v>
      </c>
      <c r="E679" s="12"/>
      <c r="F679" s="12"/>
      <c r="G679" s="13"/>
      <c r="H679" s="12"/>
      <c r="I679" s="13"/>
      <c r="J679" s="12"/>
      <c r="K679" s="13"/>
      <c r="L679" s="334">
        <v>787.53</v>
      </c>
      <c r="M679" s="334"/>
      <c r="N679" s="12"/>
      <c r="O679" s="14"/>
    </row>
    <row r="680" spans="1:15" ht="12" hidden="1" customHeight="1" outlineLevel="2" x14ac:dyDescent="0.2">
      <c r="A680" s="3"/>
      <c r="B680" s="22"/>
      <c r="C680" s="23"/>
      <c r="D680" s="15">
        <v>1</v>
      </c>
      <c r="E680" s="16"/>
      <c r="F680" s="16"/>
      <c r="G680" s="17"/>
      <c r="H680" s="16"/>
      <c r="I680" s="17"/>
      <c r="J680" s="16"/>
      <c r="K680" s="17"/>
      <c r="L680" s="317">
        <v>1</v>
      </c>
      <c r="M680" s="317"/>
      <c r="N680" s="16"/>
      <c r="O680" s="18"/>
    </row>
    <row r="681" spans="1:15" ht="36" hidden="1" customHeight="1" outlineLevel="2" x14ac:dyDescent="0.2">
      <c r="A681" s="3"/>
      <c r="B681" s="319" t="s">
        <v>347</v>
      </c>
      <c r="C681" s="319"/>
      <c r="D681" s="11">
        <v>14962.4</v>
      </c>
      <c r="E681" s="12"/>
      <c r="F681" s="12"/>
      <c r="G681" s="13"/>
      <c r="H681" s="12"/>
      <c r="I681" s="13"/>
      <c r="J681" s="12"/>
      <c r="K681" s="13"/>
      <c r="L681" s="316">
        <v>14962.4</v>
      </c>
      <c r="M681" s="316"/>
      <c r="N681" s="12"/>
      <c r="O681" s="14"/>
    </row>
    <row r="682" spans="1:15" ht="12" hidden="1" customHeight="1" outlineLevel="2" x14ac:dyDescent="0.2">
      <c r="A682" s="3"/>
      <c r="B682" s="22"/>
      <c r="C682" s="23"/>
      <c r="D682" s="15">
        <v>2</v>
      </c>
      <c r="E682" s="16"/>
      <c r="F682" s="16"/>
      <c r="G682" s="17"/>
      <c r="H682" s="16"/>
      <c r="I682" s="17"/>
      <c r="J682" s="16"/>
      <c r="K682" s="17"/>
      <c r="L682" s="317">
        <v>2</v>
      </c>
      <c r="M682" s="317"/>
      <c r="N682" s="16"/>
      <c r="O682" s="18"/>
    </row>
    <row r="683" spans="1:15" ht="36" hidden="1" customHeight="1" outlineLevel="2" x14ac:dyDescent="0.2">
      <c r="A683" s="3"/>
      <c r="B683" s="319" t="s">
        <v>348</v>
      </c>
      <c r="C683" s="319"/>
      <c r="D683" s="11">
        <v>17383.419999999998</v>
      </c>
      <c r="E683" s="12"/>
      <c r="F683" s="12"/>
      <c r="G683" s="13"/>
      <c r="H683" s="12"/>
      <c r="I683" s="13"/>
      <c r="J683" s="12"/>
      <c r="K683" s="13"/>
      <c r="L683" s="316">
        <v>17383.419999999998</v>
      </c>
      <c r="M683" s="316"/>
      <c r="N683" s="12"/>
      <c r="O683" s="14"/>
    </row>
    <row r="684" spans="1:15" ht="12" hidden="1" customHeight="1" outlineLevel="2" x14ac:dyDescent="0.2">
      <c r="A684" s="3"/>
      <c r="B684" s="22"/>
      <c r="C684" s="23"/>
      <c r="D684" s="15">
        <v>1</v>
      </c>
      <c r="E684" s="16"/>
      <c r="F684" s="16"/>
      <c r="G684" s="17"/>
      <c r="H684" s="16"/>
      <c r="I684" s="17"/>
      <c r="J684" s="16"/>
      <c r="K684" s="17"/>
      <c r="L684" s="317">
        <v>1</v>
      </c>
      <c r="M684" s="317"/>
      <c r="N684" s="16"/>
      <c r="O684" s="18"/>
    </row>
    <row r="685" spans="1:15" ht="36" hidden="1" customHeight="1" outlineLevel="2" x14ac:dyDescent="0.2">
      <c r="A685" s="3"/>
      <c r="B685" s="319" t="s">
        <v>349</v>
      </c>
      <c r="C685" s="319"/>
      <c r="D685" s="11">
        <v>16100</v>
      </c>
      <c r="E685" s="12"/>
      <c r="F685" s="12"/>
      <c r="G685" s="13"/>
      <c r="H685" s="12"/>
      <c r="I685" s="13"/>
      <c r="J685" s="12"/>
      <c r="K685" s="13"/>
      <c r="L685" s="316">
        <v>16100</v>
      </c>
      <c r="M685" s="316"/>
      <c r="N685" s="12"/>
      <c r="O685" s="14"/>
    </row>
    <row r="686" spans="1:15" ht="12" hidden="1" customHeight="1" outlineLevel="2" x14ac:dyDescent="0.2">
      <c r="A686" s="3"/>
      <c r="B686" s="22"/>
      <c r="C686" s="23"/>
      <c r="D686" s="15">
        <v>1</v>
      </c>
      <c r="E686" s="16"/>
      <c r="F686" s="16"/>
      <c r="G686" s="17"/>
      <c r="H686" s="16"/>
      <c r="I686" s="17"/>
      <c r="J686" s="16"/>
      <c r="K686" s="17"/>
      <c r="L686" s="317">
        <v>1</v>
      </c>
      <c r="M686" s="317"/>
      <c r="N686" s="16"/>
      <c r="O686" s="18"/>
    </row>
    <row r="687" spans="1:15" ht="12" hidden="1" customHeight="1" outlineLevel="2" x14ac:dyDescent="0.2">
      <c r="A687" s="3"/>
      <c r="B687" s="319" t="s">
        <v>350</v>
      </c>
      <c r="C687" s="319"/>
      <c r="D687" s="11">
        <v>4924.49</v>
      </c>
      <c r="E687" s="12"/>
      <c r="F687" s="12"/>
      <c r="G687" s="13"/>
      <c r="H687" s="12"/>
      <c r="I687" s="13"/>
      <c r="J687" s="12"/>
      <c r="K687" s="13"/>
      <c r="L687" s="316">
        <v>4924.49</v>
      </c>
      <c r="M687" s="316"/>
      <c r="N687" s="12"/>
      <c r="O687" s="14"/>
    </row>
    <row r="688" spans="1:15" ht="12" hidden="1" customHeight="1" outlineLevel="2" x14ac:dyDescent="0.2">
      <c r="A688" s="3"/>
      <c r="B688" s="22"/>
      <c r="C688" s="23"/>
      <c r="D688" s="15">
        <v>3</v>
      </c>
      <c r="E688" s="16"/>
      <c r="F688" s="16"/>
      <c r="G688" s="17"/>
      <c r="H688" s="16"/>
      <c r="I688" s="17"/>
      <c r="J688" s="16"/>
      <c r="K688" s="17"/>
      <c r="L688" s="317">
        <v>3</v>
      </c>
      <c r="M688" s="317"/>
      <c r="N688" s="16"/>
      <c r="O688" s="18"/>
    </row>
    <row r="689" spans="1:15" ht="12" hidden="1" customHeight="1" outlineLevel="2" x14ac:dyDescent="0.2">
      <c r="A689" s="3"/>
      <c r="B689" s="319" t="s">
        <v>351</v>
      </c>
      <c r="C689" s="319"/>
      <c r="D689" s="11">
        <v>6560.68</v>
      </c>
      <c r="E689" s="12"/>
      <c r="F689" s="12"/>
      <c r="G689" s="13"/>
      <c r="H689" s="12"/>
      <c r="I689" s="13"/>
      <c r="J689" s="12"/>
      <c r="K689" s="13"/>
      <c r="L689" s="316">
        <v>6560.68</v>
      </c>
      <c r="M689" s="316"/>
      <c r="N689" s="12"/>
      <c r="O689" s="14"/>
    </row>
    <row r="690" spans="1:15" ht="12" hidden="1" customHeight="1" outlineLevel="2" x14ac:dyDescent="0.2">
      <c r="A690" s="3"/>
      <c r="B690" s="22"/>
      <c r="C690" s="23"/>
      <c r="D690" s="15">
        <v>4</v>
      </c>
      <c r="E690" s="16"/>
      <c r="F690" s="16"/>
      <c r="G690" s="17"/>
      <c r="H690" s="16"/>
      <c r="I690" s="17"/>
      <c r="J690" s="16"/>
      <c r="K690" s="17"/>
      <c r="L690" s="317">
        <v>4</v>
      </c>
      <c r="M690" s="317"/>
      <c r="N690" s="16"/>
      <c r="O690" s="18"/>
    </row>
    <row r="691" spans="1:15" ht="24" hidden="1" customHeight="1" outlineLevel="2" x14ac:dyDescent="0.2">
      <c r="A691" s="3"/>
      <c r="B691" s="319" t="s">
        <v>352</v>
      </c>
      <c r="C691" s="319"/>
      <c r="D691" s="11">
        <v>12128.4</v>
      </c>
      <c r="E691" s="12"/>
      <c r="F691" s="12"/>
      <c r="G691" s="13"/>
      <c r="H691" s="12"/>
      <c r="I691" s="13"/>
      <c r="J691" s="12"/>
      <c r="K691" s="13"/>
      <c r="L691" s="316">
        <v>12128.4</v>
      </c>
      <c r="M691" s="316"/>
      <c r="N691" s="12"/>
      <c r="O691" s="14"/>
    </row>
    <row r="692" spans="1:15" ht="12" hidden="1" customHeight="1" outlineLevel="2" x14ac:dyDescent="0.2">
      <c r="A692" s="3"/>
      <c r="B692" s="22"/>
      <c r="C692" s="23"/>
      <c r="D692" s="15">
        <v>4</v>
      </c>
      <c r="E692" s="16"/>
      <c r="F692" s="16"/>
      <c r="G692" s="17"/>
      <c r="H692" s="16"/>
      <c r="I692" s="17"/>
      <c r="J692" s="16"/>
      <c r="K692" s="17"/>
      <c r="L692" s="317">
        <v>4</v>
      </c>
      <c r="M692" s="317"/>
      <c r="N692" s="16"/>
      <c r="O692" s="18"/>
    </row>
    <row r="693" spans="1:15" ht="24" hidden="1" customHeight="1" outlineLevel="2" x14ac:dyDescent="0.2">
      <c r="A693" s="3"/>
      <c r="B693" s="319" t="s">
        <v>353</v>
      </c>
      <c r="C693" s="319"/>
      <c r="D693" s="11">
        <v>173578</v>
      </c>
      <c r="E693" s="12"/>
      <c r="F693" s="12"/>
      <c r="G693" s="13"/>
      <c r="H693" s="12"/>
      <c r="I693" s="13"/>
      <c r="J693" s="12"/>
      <c r="K693" s="13"/>
      <c r="L693" s="316">
        <v>173578</v>
      </c>
      <c r="M693" s="316"/>
      <c r="N693" s="12"/>
      <c r="O693" s="14"/>
    </row>
    <row r="694" spans="1:15" ht="12" hidden="1" customHeight="1" outlineLevel="2" x14ac:dyDescent="0.2">
      <c r="A694" s="3"/>
      <c r="B694" s="22"/>
      <c r="C694" s="23"/>
      <c r="D694" s="15">
        <v>1</v>
      </c>
      <c r="E694" s="16"/>
      <c r="F694" s="16"/>
      <c r="G694" s="17"/>
      <c r="H694" s="16"/>
      <c r="I694" s="17"/>
      <c r="J694" s="16"/>
      <c r="K694" s="17"/>
      <c r="L694" s="317">
        <v>1</v>
      </c>
      <c r="M694" s="317"/>
      <c r="N694" s="16"/>
      <c r="O694" s="18"/>
    </row>
    <row r="695" spans="1:15" ht="24" hidden="1" customHeight="1" outlineLevel="2" x14ac:dyDescent="0.2">
      <c r="A695" s="3"/>
      <c r="B695" s="319" t="s">
        <v>354</v>
      </c>
      <c r="C695" s="319"/>
      <c r="D695" s="11">
        <v>358405.6</v>
      </c>
      <c r="E695" s="12"/>
      <c r="F695" s="12"/>
      <c r="G695" s="13"/>
      <c r="H695" s="12"/>
      <c r="I695" s="13"/>
      <c r="J695" s="12"/>
      <c r="K695" s="13"/>
      <c r="L695" s="316">
        <v>358405.6</v>
      </c>
      <c r="M695" s="316"/>
      <c r="N695" s="12"/>
      <c r="O695" s="14"/>
    </row>
    <row r="696" spans="1:15" ht="12" hidden="1" customHeight="1" outlineLevel="2" x14ac:dyDescent="0.2">
      <c r="A696" s="3"/>
      <c r="B696" s="22"/>
      <c r="C696" s="23"/>
      <c r="D696" s="15">
        <v>2</v>
      </c>
      <c r="E696" s="16"/>
      <c r="F696" s="16"/>
      <c r="G696" s="17"/>
      <c r="H696" s="16"/>
      <c r="I696" s="17"/>
      <c r="J696" s="16"/>
      <c r="K696" s="17"/>
      <c r="L696" s="317">
        <v>2</v>
      </c>
      <c r="M696" s="317"/>
      <c r="N696" s="16"/>
      <c r="O696" s="18"/>
    </row>
    <row r="697" spans="1:15" ht="24" hidden="1" customHeight="1" outlineLevel="2" x14ac:dyDescent="0.2">
      <c r="A697" s="3"/>
      <c r="B697" s="319" t="s">
        <v>355</v>
      </c>
      <c r="C697" s="319"/>
      <c r="D697" s="11">
        <v>86390.79</v>
      </c>
      <c r="E697" s="12"/>
      <c r="F697" s="12"/>
      <c r="G697" s="13"/>
      <c r="H697" s="12"/>
      <c r="I697" s="13"/>
      <c r="J697" s="12"/>
      <c r="K697" s="13"/>
      <c r="L697" s="316">
        <v>86390.79</v>
      </c>
      <c r="M697" s="316"/>
      <c r="N697" s="12"/>
      <c r="O697" s="14"/>
    </row>
    <row r="698" spans="1:15" ht="12" hidden="1" customHeight="1" outlineLevel="2" x14ac:dyDescent="0.2">
      <c r="A698" s="3"/>
      <c r="B698" s="22"/>
      <c r="C698" s="23"/>
      <c r="D698" s="15">
        <v>1</v>
      </c>
      <c r="E698" s="16"/>
      <c r="F698" s="16"/>
      <c r="G698" s="17"/>
      <c r="H698" s="16"/>
      <c r="I698" s="17"/>
      <c r="J698" s="16"/>
      <c r="K698" s="17"/>
      <c r="L698" s="317">
        <v>1</v>
      </c>
      <c r="M698" s="317"/>
      <c r="N698" s="16"/>
      <c r="O698" s="18"/>
    </row>
    <row r="699" spans="1:15" ht="48" hidden="1" customHeight="1" outlineLevel="2" x14ac:dyDescent="0.2">
      <c r="A699" s="3"/>
      <c r="B699" s="319" t="s">
        <v>356</v>
      </c>
      <c r="C699" s="319"/>
      <c r="D699" s="11">
        <v>7752.6</v>
      </c>
      <c r="E699" s="12"/>
      <c r="F699" s="12"/>
      <c r="G699" s="13"/>
      <c r="H699" s="12"/>
      <c r="I699" s="13"/>
      <c r="J699" s="12"/>
      <c r="K699" s="13"/>
      <c r="L699" s="316">
        <v>7752.6</v>
      </c>
      <c r="M699" s="316"/>
      <c r="N699" s="12"/>
      <c r="O699" s="14"/>
    </row>
    <row r="700" spans="1:15" ht="12" hidden="1" customHeight="1" outlineLevel="2" x14ac:dyDescent="0.2">
      <c r="A700" s="3"/>
      <c r="B700" s="22"/>
      <c r="C700" s="23"/>
      <c r="D700" s="15">
        <v>1</v>
      </c>
      <c r="E700" s="16"/>
      <c r="F700" s="16"/>
      <c r="G700" s="17"/>
      <c r="H700" s="16"/>
      <c r="I700" s="17"/>
      <c r="J700" s="16"/>
      <c r="K700" s="17"/>
      <c r="L700" s="317">
        <v>1</v>
      </c>
      <c r="M700" s="317"/>
      <c r="N700" s="16"/>
      <c r="O700" s="18"/>
    </row>
    <row r="701" spans="1:15" ht="24" hidden="1" customHeight="1" outlineLevel="2" x14ac:dyDescent="0.2">
      <c r="A701" s="3"/>
      <c r="B701" s="319" t="s">
        <v>357</v>
      </c>
      <c r="C701" s="319"/>
      <c r="D701" s="11">
        <v>18880</v>
      </c>
      <c r="E701" s="12"/>
      <c r="F701" s="12"/>
      <c r="G701" s="13"/>
      <c r="H701" s="12"/>
      <c r="I701" s="13"/>
      <c r="J701" s="12"/>
      <c r="K701" s="13"/>
      <c r="L701" s="316">
        <v>18880</v>
      </c>
      <c r="M701" s="316"/>
      <c r="N701" s="12"/>
      <c r="O701" s="14"/>
    </row>
    <row r="702" spans="1:15" ht="12" hidden="1" customHeight="1" outlineLevel="2" x14ac:dyDescent="0.2">
      <c r="A702" s="3"/>
      <c r="B702" s="22"/>
      <c r="C702" s="23"/>
      <c r="D702" s="15">
        <v>2</v>
      </c>
      <c r="E702" s="16"/>
      <c r="F702" s="16"/>
      <c r="G702" s="17"/>
      <c r="H702" s="16"/>
      <c r="I702" s="17"/>
      <c r="J702" s="16"/>
      <c r="K702" s="17"/>
      <c r="L702" s="317">
        <v>2</v>
      </c>
      <c r="M702" s="317"/>
      <c r="N702" s="16"/>
      <c r="O702" s="18"/>
    </row>
    <row r="703" spans="1:15" ht="12" hidden="1" customHeight="1" outlineLevel="2" x14ac:dyDescent="0.2">
      <c r="A703" s="3"/>
      <c r="B703" s="319" t="s">
        <v>358</v>
      </c>
      <c r="C703" s="319"/>
      <c r="D703" s="24">
        <v>234.78</v>
      </c>
      <c r="E703" s="12"/>
      <c r="F703" s="12"/>
      <c r="G703" s="13"/>
      <c r="H703" s="12"/>
      <c r="I703" s="13"/>
      <c r="J703" s="12"/>
      <c r="K703" s="13"/>
      <c r="L703" s="334">
        <v>234.78</v>
      </c>
      <c r="M703" s="334"/>
      <c r="N703" s="12"/>
      <c r="O703" s="14"/>
    </row>
    <row r="704" spans="1:15" ht="12" hidden="1" customHeight="1" outlineLevel="2" x14ac:dyDescent="0.2">
      <c r="A704" s="3"/>
      <c r="B704" s="22"/>
      <c r="C704" s="23"/>
      <c r="D704" s="15">
        <v>14</v>
      </c>
      <c r="E704" s="16"/>
      <c r="F704" s="16"/>
      <c r="G704" s="17"/>
      <c r="H704" s="16"/>
      <c r="I704" s="17"/>
      <c r="J704" s="16"/>
      <c r="K704" s="17"/>
      <c r="L704" s="317">
        <v>14</v>
      </c>
      <c r="M704" s="317"/>
      <c r="N704" s="16"/>
      <c r="O704" s="18"/>
    </row>
    <row r="705" spans="1:15" ht="24" hidden="1" customHeight="1" outlineLevel="2" x14ac:dyDescent="0.2">
      <c r="A705" s="3"/>
      <c r="B705" s="319" t="s">
        <v>359</v>
      </c>
      <c r="C705" s="319"/>
      <c r="D705" s="11">
        <v>690000</v>
      </c>
      <c r="E705" s="12"/>
      <c r="F705" s="12"/>
      <c r="G705" s="13"/>
      <c r="H705" s="12"/>
      <c r="I705" s="13"/>
      <c r="J705" s="12"/>
      <c r="K705" s="13"/>
      <c r="L705" s="316">
        <v>690000</v>
      </c>
      <c r="M705" s="316"/>
      <c r="N705" s="12"/>
      <c r="O705" s="14"/>
    </row>
    <row r="706" spans="1:15" ht="12" hidden="1" customHeight="1" outlineLevel="2" x14ac:dyDescent="0.2">
      <c r="A706" s="3"/>
      <c r="B706" s="22"/>
      <c r="C706" s="23"/>
      <c r="D706" s="15">
        <v>6</v>
      </c>
      <c r="E706" s="16"/>
      <c r="F706" s="16"/>
      <c r="G706" s="17"/>
      <c r="H706" s="16"/>
      <c r="I706" s="17"/>
      <c r="J706" s="16"/>
      <c r="K706" s="17"/>
      <c r="L706" s="317">
        <v>6</v>
      </c>
      <c r="M706" s="317"/>
      <c r="N706" s="16"/>
      <c r="O706" s="18"/>
    </row>
    <row r="707" spans="1:15" ht="24" hidden="1" customHeight="1" outlineLevel="2" x14ac:dyDescent="0.2">
      <c r="A707" s="3"/>
      <c r="B707" s="319" t="s">
        <v>360</v>
      </c>
      <c r="C707" s="319"/>
      <c r="D707" s="11">
        <v>20745.21</v>
      </c>
      <c r="E707" s="12"/>
      <c r="F707" s="12"/>
      <c r="G707" s="13"/>
      <c r="H707" s="12"/>
      <c r="I707" s="13"/>
      <c r="J707" s="12"/>
      <c r="K707" s="13"/>
      <c r="L707" s="316">
        <v>20745.21</v>
      </c>
      <c r="M707" s="316"/>
      <c r="N707" s="12"/>
      <c r="O707" s="14"/>
    </row>
    <row r="708" spans="1:15" ht="12" hidden="1" customHeight="1" outlineLevel="2" x14ac:dyDescent="0.2">
      <c r="A708" s="3"/>
      <c r="B708" s="22"/>
      <c r="C708" s="23"/>
      <c r="D708" s="15">
        <v>1</v>
      </c>
      <c r="E708" s="16"/>
      <c r="F708" s="16"/>
      <c r="G708" s="17"/>
      <c r="H708" s="16"/>
      <c r="I708" s="17"/>
      <c r="J708" s="16"/>
      <c r="K708" s="17"/>
      <c r="L708" s="317">
        <v>1</v>
      </c>
      <c r="M708" s="317"/>
      <c r="N708" s="16"/>
      <c r="O708" s="18"/>
    </row>
    <row r="709" spans="1:15" ht="24" hidden="1" customHeight="1" outlineLevel="2" x14ac:dyDescent="0.2">
      <c r="A709" s="3"/>
      <c r="B709" s="319" t="s">
        <v>361</v>
      </c>
      <c r="C709" s="319"/>
      <c r="D709" s="11">
        <v>7555.59</v>
      </c>
      <c r="E709" s="12"/>
      <c r="F709" s="12"/>
      <c r="G709" s="13"/>
      <c r="H709" s="12"/>
      <c r="I709" s="13"/>
      <c r="J709" s="12"/>
      <c r="K709" s="13"/>
      <c r="L709" s="316">
        <v>7555.59</v>
      </c>
      <c r="M709" s="316"/>
      <c r="N709" s="12"/>
      <c r="O709" s="14"/>
    </row>
    <row r="710" spans="1:15" ht="12" hidden="1" customHeight="1" outlineLevel="2" x14ac:dyDescent="0.2">
      <c r="A710" s="3"/>
      <c r="B710" s="22"/>
      <c r="C710" s="23"/>
      <c r="D710" s="15">
        <v>1</v>
      </c>
      <c r="E710" s="16"/>
      <c r="F710" s="16"/>
      <c r="G710" s="17"/>
      <c r="H710" s="16"/>
      <c r="I710" s="17"/>
      <c r="J710" s="16"/>
      <c r="K710" s="17"/>
      <c r="L710" s="317">
        <v>1</v>
      </c>
      <c r="M710" s="317"/>
      <c r="N710" s="16"/>
      <c r="O710" s="18"/>
    </row>
    <row r="711" spans="1:15" ht="24" hidden="1" customHeight="1" outlineLevel="2" x14ac:dyDescent="0.2">
      <c r="A711" s="3"/>
      <c r="B711" s="319" t="s">
        <v>362</v>
      </c>
      <c r="C711" s="319"/>
      <c r="D711" s="11">
        <v>9293.24</v>
      </c>
      <c r="E711" s="12"/>
      <c r="F711" s="12"/>
      <c r="G711" s="13"/>
      <c r="H711" s="12"/>
      <c r="I711" s="13"/>
      <c r="J711" s="12"/>
      <c r="K711" s="13"/>
      <c r="L711" s="316">
        <v>9293.24</v>
      </c>
      <c r="M711" s="316"/>
      <c r="N711" s="12"/>
      <c r="O711" s="14"/>
    </row>
    <row r="712" spans="1:15" ht="12" hidden="1" customHeight="1" outlineLevel="2" x14ac:dyDescent="0.2">
      <c r="A712" s="3"/>
      <c r="B712" s="22"/>
      <c r="C712" s="23"/>
      <c r="D712" s="15">
        <v>1</v>
      </c>
      <c r="E712" s="16"/>
      <c r="F712" s="16"/>
      <c r="G712" s="17"/>
      <c r="H712" s="16"/>
      <c r="I712" s="17"/>
      <c r="J712" s="16"/>
      <c r="K712" s="17"/>
      <c r="L712" s="317">
        <v>1</v>
      </c>
      <c r="M712" s="317"/>
      <c r="N712" s="16"/>
      <c r="O712" s="18"/>
    </row>
    <row r="713" spans="1:15" ht="24" hidden="1" customHeight="1" outlineLevel="2" x14ac:dyDescent="0.2">
      <c r="A713" s="3"/>
      <c r="B713" s="319" t="s">
        <v>363</v>
      </c>
      <c r="C713" s="319"/>
      <c r="D713" s="11">
        <v>32134.16</v>
      </c>
      <c r="E713" s="12"/>
      <c r="F713" s="12"/>
      <c r="G713" s="13"/>
      <c r="H713" s="12"/>
      <c r="I713" s="13"/>
      <c r="J713" s="12"/>
      <c r="K713" s="13"/>
      <c r="L713" s="316">
        <v>32134.16</v>
      </c>
      <c r="M713" s="316"/>
      <c r="N713" s="12"/>
      <c r="O713" s="14"/>
    </row>
    <row r="714" spans="1:15" ht="12" hidden="1" customHeight="1" outlineLevel="2" x14ac:dyDescent="0.2">
      <c r="A714" s="3"/>
      <c r="B714" s="22"/>
      <c r="C714" s="23"/>
      <c r="D714" s="15">
        <v>1</v>
      </c>
      <c r="E714" s="16"/>
      <c r="F714" s="16"/>
      <c r="G714" s="17"/>
      <c r="H714" s="16"/>
      <c r="I714" s="17"/>
      <c r="J714" s="16"/>
      <c r="K714" s="17"/>
      <c r="L714" s="317">
        <v>1</v>
      </c>
      <c r="M714" s="317"/>
      <c r="N714" s="16"/>
      <c r="O714" s="18"/>
    </row>
    <row r="715" spans="1:15" ht="12" hidden="1" customHeight="1" outlineLevel="2" x14ac:dyDescent="0.2">
      <c r="A715" s="3"/>
      <c r="B715" s="319" t="s">
        <v>364</v>
      </c>
      <c r="C715" s="319"/>
      <c r="D715" s="11">
        <v>1137.97</v>
      </c>
      <c r="E715" s="12"/>
      <c r="F715" s="12"/>
      <c r="G715" s="13"/>
      <c r="H715" s="12"/>
      <c r="I715" s="13"/>
      <c r="J715" s="12"/>
      <c r="K715" s="13"/>
      <c r="L715" s="316">
        <v>1137.97</v>
      </c>
      <c r="M715" s="316"/>
      <c r="N715" s="12"/>
      <c r="O715" s="14"/>
    </row>
    <row r="716" spans="1:15" ht="12" hidden="1" customHeight="1" outlineLevel="2" x14ac:dyDescent="0.2">
      <c r="A716" s="3"/>
      <c r="B716" s="22"/>
      <c r="C716" s="23"/>
      <c r="D716" s="15">
        <v>199</v>
      </c>
      <c r="E716" s="16"/>
      <c r="F716" s="16"/>
      <c r="G716" s="17"/>
      <c r="H716" s="16"/>
      <c r="I716" s="17"/>
      <c r="J716" s="16"/>
      <c r="K716" s="17"/>
      <c r="L716" s="317">
        <v>199</v>
      </c>
      <c r="M716" s="317"/>
      <c r="N716" s="16"/>
      <c r="O716" s="18"/>
    </row>
    <row r="717" spans="1:15" ht="59.1" hidden="1" customHeight="1" outlineLevel="2" x14ac:dyDescent="0.2">
      <c r="A717" s="3"/>
      <c r="B717" s="319" t="s">
        <v>365</v>
      </c>
      <c r="C717" s="319"/>
      <c r="D717" s="11">
        <v>43247</v>
      </c>
      <c r="E717" s="12"/>
      <c r="F717" s="12"/>
      <c r="G717" s="13"/>
      <c r="H717" s="12"/>
      <c r="I717" s="13"/>
      <c r="J717" s="12"/>
      <c r="K717" s="13"/>
      <c r="L717" s="316">
        <v>43247</v>
      </c>
      <c r="M717" s="316"/>
      <c r="N717" s="12"/>
      <c r="O717" s="14"/>
    </row>
    <row r="718" spans="1:15" ht="12" hidden="1" customHeight="1" outlineLevel="2" x14ac:dyDescent="0.2">
      <c r="A718" s="3"/>
      <c r="B718" s="22"/>
      <c r="C718" s="23"/>
      <c r="D718" s="15">
        <v>5</v>
      </c>
      <c r="E718" s="16"/>
      <c r="F718" s="16"/>
      <c r="G718" s="17"/>
      <c r="H718" s="16"/>
      <c r="I718" s="17"/>
      <c r="J718" s="16"/>
      <c r="K718" s="17"/>
      <c r="L718" s="317">
        <v>5</v>
      </c>
      <c r="M718" s="317"/>
      <c r="N718" s="16"/>
      <c r="O718" s="18"/>
    </row>
    <row r="719" spans="1:15" ht="36" hidden="1" customHeight="1" outlineLevel="2" x14ac:dyDescent="0.2">
      <c r="A719" s="3"/>
      <c r="B719" s="319" t="s">
        <v>366</v>
      </c>
      <c r="C719" s="319"/>
      <c r="D719" s="11">
        <v>23831.279999999999</v>
      </c>
      <c r="E719" s="12"/>
      <c r="F719" s="12"/>
      <c r="G719" s="13"/>
      <c r="H719" s="12"/>
      <c r="I719" s="13"/>
      <c r="J719" s="12"/>
      <c r="K719" s="13"/>
      <c r="L719" s="316">
        <v>23831.279999999999</v>
      </c>
      <c r="M719" s="316"/>
      <c r="N719" s="12"/>
      <c r="O719" s="14"/>
    </row>
    <row r="720" spans="1:15" ht="12" hidden="1" customHeight="1" outlineLevel="2" x14ac:dyDescent="0.2">
      <c r="A720" s="3"/>
      <c r="B720" s="22"/>
      <c r="C720" s="23"/>
      <c r="D720" s="15">
        <v>11</v>
      </c>
      <c r="E720" s="16"/>
      <c r="F720" s="16"/>
      <c r="G720" s="17"/>
      <c r="H720" s="16"/>
      <c r="I720" s="17"/>
      <c r="J720" s="16"/>
      <c r="K720" s="17"/>
      <c r="L720" s="317">
        <v>11</v>
      </c>
      <c r="M720" s="317"/>
      <c r="N720" s="16"/>
      <c r="O720" s="18"/>
    </row>
    <row r="721" spans="1:15" ht="48" hidden="1" customHeight="1" outlineLevel="2" x14ac:dyDescent="0.2">
      <c r="A721" s="3"/>
      <c r="B721" s="319" t="s">
        <v>367</v>
      </c>
      <c r="C721" s="319"/>
      <c r="D721" s="11">
        <v>2487.13</v>
      </c>
      <c r="E721" s="12"/>
      <c r="F721" s="12"/>
      <c r="G721" s="13"/>
      <c r="H721" s="12"/>
      <c r="I721" s="13"/>
      <c r="J721" s="12"/>
      <c r="K721" s="13"/>
      <c r="L721" s="316">
        <v>2487.13</v>
      </c>
      <c r="M721" s="316"/>
      <c r="N721" s="12"/>
      <c r="O721" s="14"/>
    </row>
    <row r="722" spans="1:15" ht="12" hidden="1" customHeight="1" outlineLevel="2" x14ac:dyDescent="0.2">
      <c r="A722" s="3"/>
      <c r="B722" s="22"/>
      <c r="C722" s="23"/>
      <c r="D722" s="15">
        <v>1</v>
      </c>
      <c r="E722" s="16"/>
      <c r="F722" s="16"/>
      <c r="G722" s="17"/>
      <c r="H722" s="16"/>
      <c r="I722" s="17"/>
      <c r="J722" s="16"/>
      <c r="K722" s="17"/>
      <c r="L722" s="317">
        <v>1</v>
      </c>
      <c r="M722" s="317"/>
      <c r="N722" s="16"/>
      <c r="O722" s="18"/>
    </row>
    <row r="723" spans="1:15" ht="24" hidden="1" customHeight="1" outlineLevel="2" x14ac:dyDescent="0.2">
      <c r="A723" s="3"/>
      <c r="B723" s="319" t="s">
        <v>368</v>
      </c>
      <c r="C723" s="319"/>
      <c r="D723" s="11">
        <v>5223.7299999999996</v>
      </c>
      <c r="E723" s="12"/>
      <c r="F723" s="12"/>
      <c r="G723" s="13"/>
      <c r="H723" s="12"/>
      <c r="I723" s="13"/>
      <c r="J723" s="12"/>
      <c r="K723" s="13"/>
      <c r="L723" s="316">
        <v>5223.7299999999996</v>
      </c>
      <c r="M723" s="316"/>
      <c r="N723" s="12"/>
      <c r="O723" s="14"/>
    </row>
    <row r="724" spans="1:15" ht="12" hidden="1" customHeight="1" outlineLevel="2" x14ac:dyDescent="0.2">
      <c r="A724" s="3"/>
      <c r="B724" s="22"/>
      <c r="C724" s="23"/>
      <c r="D724" s="15">
        <v>1</v>
      </c>
      <c r="E724" s="16"/>
      <c r="F724" s="16"/>
      <c r="G724" s="17"/>
      <c r="H724" s="16"/>
      <c r="I724" s="17"/>
      <c r="J724" s="16"/>
      <c r="K724" s="17"/>
      <c r="L724" s="317">
        <v>1</v>
      </c>
      <c r="M724" s="317"/>
      <c r="N724" s="16"/>
      <c r="O724" s="18"/>
    </row>
    <row r="725" spans="1:15" ht="36" hidden="1" customHeight="1" outlineLevel="2" x14ac:dyDescent="0.2">
      <c r="A725" s="3"/>
      <c r="B725" s="319" t="s">
        <v>369</v>
      </c>
      <c r="C725" s="319"/>
      <c r="D725" s="11">
        <v>3122.44</v>
      </c>
      <c r="E725" s="12"/>
      <c r="F725" s="12"/>
      <c r="G725" s="13"/>
      <c r="H725" s="12"/>
      <c r="I725" s="13"/>
      <c r="J725" s="12"/>
      <c r="K725" s="13"/>
      <c r="L725" s="316">
        <v>3122.44</v>
      </c>
      <c r="M725" s="316"/>
      <c r="N725" s="12"/>
      <c r="O725" s="14"/>
    </row>
    <row r="726" spans="1:15" ht="12" hidden="1" customHeight="1" outlineLevel="2" x14ac:dyDescent="0.2">
      <c r="A726" s="3"/>
      <c r="B726" s="22"/>
      <c r="C726" s="23"/>
      <c r="D726" s="15">
        <v>2</v>
      </c>
      <c r="E726" s="16"/>
      <c r="F726" s="16"/>
      <c r="G726" s="17"/>
      <c r="H726" s="16"/>
      <c r="I726" s="17"/>
      <c r="J726" s="16"/>
      <c r="K726" s="17"/>
      <c r="L726" s="317">
        <v>2</v>
      </c>
      <c r="M726" s="317"/>
      <c r="N726" s="16"/>
      <c r="O726" s="18"/>
    </row>
    <row r="727" spans="1:15" ht="24" hidden="1" customHeight="1" outlineLevel="2" x14ac:dyDescent="0.2">
      <c r="A727" s="3"/>
      <c r="B727" s="319" t="s">
        <v>152</v>
      </c>
      <c r="C727" s="319"/>
      <c r="D727" s="11">
        <v>4830.51</v>
      </c>
      <c r="E727" s="12"/>
      <c r="F727" s="12"/>
      <c r="G727" s="13"/>
      <c r="H727" s="12"/>
      <c r="I727" s="13"/>
      <c r="J727" s="12"/>
      <c r="K727" s="13"/>
      <c r="L727" s="316">
        <v>4830.51</v>
      </c>
      <c r="M727" s="316"/>
      <c r="N727" s="12"/>
      <c r="O727" s="14"/>
    </row>
    <row r="728" spans="1:15" ht="12" hidden="1" customHeight="1" outlineLevel="2" x14ac:dyDescent="0.2">
      <c r="A728" s="3"/>
      <c r="B728" s="22"/>
      <c r="C728" s="23"/>
      <c r="D728" s="15">
        <v>3</v>
      </c>
      <c r="E728" s="16"/>
      <c r="F728" s="16"/>
      <c r="G728" s="17"/>
      <c r="H728" s="16"/>
      <c r="I728" s="17"/>
      <c r="J728" s="16"/>
      <c r="K728" s="17"/>
      <c r="L728" s="317">
        <v>3</v>
      </c>
      <c r="M728" s="317"/>
      <c r="N728" s="16"/>
      <c r="O728" s="18"/>
    </row>
    <row r="729" spans="1:15" ht="12" hidden="1" customHeight="1" outlineLevel="2" x14ac:dyDescent="0.2">
      <c r="A729" s="3"/>
      <c r="B729" s="319" t="s">
        <v>370</v>
      </c>
      <c r="C729" s="319"/>
      <c r="D729" s="11">
        <v>4040.4</v>
      </c>
      <c r="E729" s="12"/>
      <c r="F729" s="12"/>
      <c r="G729" s="13"/>
      <c r="H729" s="12"/>
      <c r="I729" s="13"/>
      <c r="J729" s="12"/>
      <c r="K729" s="13"/>
      <c r="L729" s="316">
        <v>4040.4</v>
      </c>
      <c r="M729" s="316"/>
      <c r="N729" s="12"/>
      <c r="O729" s="14"/>
    </row>
    <row r="730" spans="1:15" ht="12" hidden="1" customHeight="1" outlineLevel="2" x14ac:dyDescent="0.2">
      <c r="A730" s="3"/>
      <c r="B730" s="22"/>
      <c r="C730" s="23"/>
      <c r="D730" s="15">
        <v>20</v>
      </c>
      <c r="E730" s="16"/>
      <c r="F730" s="16"/>
      <c r="G730" s="17"/>
      <c r="H730" s="16"/>
      <c r="I730" s="17"/>
      <c r="J730" s="16"/>
      <c r="K730" s="17"/>
      <c r="L730" s="317">
        <v>20</v>
      </c>
      <c r="M730" s="317"/>
      <c r="N730" s="16"/>
      <c r="O730" s="18"/>
    </row>
    <row r="731" spans="1:15" ht="12" hidden="1" customHeight="1" outlineLevel="2" x14ac:dyDescent="0.2">
      <c r="A731" s="3"/>
      <c r="B731" s="319" t="s">
        <v>371</v>
      </c>
      <c r="C731" s="319"/>
      <c r="D731" s="24">
        <v>541.29</v>
      </c>
      <c r="E731" s="12"/>
      <c r="F731" s="12"/>
      <c r="G731" s="13"/>
      <c r="H731" s="12"/>
      <c r="I731" s="13"/>
      <c r="J731" s="12"/>
      <c r="K731" s="13"/>
      <c r="L731" s="334">
        <v>541.29</v>
      </c>
      <c r="M731" s="334"/>
      <c r="N731" s="12"/>
      <c r="O731" s="14"/>
    </row>
    <row r="732" spans="1:15" ht="12" hidden="1" customHeight="1" outlineLevel="2" x14ac:dyDescent="0.2">
      <c r="A732" s="3"/>
      <c r="B732" s="22"/>
      <c r="C732" s="23"/>
      <c r="D732" s="15">
        <v>1</v>
      </c>
      <c r="E732" s="16"/>
      <c r="F732" s="16"/>
      <c r="G732" s="17"/>
      <c r="H732" s="16"/>
      <c r="I732" s="17"/>
      <c r="J732" s="16"/>
      <c r="K732" s="17"/>
      <c r="L732" s="317">
        <v>1</v>
      </c>
      <c r="M732" s="317"/>
      <c r="N732" s="16"/>
      <c r="O732" s="18"/>
    </row>
    <row r="733" spans="1:15" ht="48" hidden="1" customHeight="1" outlineLevel="2" x14ac:dyDescent="0.2">
      <c r="A733" s="3"/>
      <c r="B733" s="319" t="s">
        <v>372</v>
      </c>
      <c r="C733" s="319"/>
      <c r="D733" s="11">
        <v>3047.94</v>
      </c>
      <c r="E733" s="12"/>
      <c r="F733" s="12"/>
      <c r="G733" s="13"/>
      <c r="H733" s="12"/>
      <c r="I733" s="13"/>
      <c r="J733" s="12"/>
      <c r="K733" s="13"/>
      <c r="L733" s="316">
        <v>3047.94</v>
      </c>
      <c r="M733" s="316"/>
      <c r="N733" s="12"/>
      <c r="O733" s="14"/>
    </row>
    <row r="734" spans="1:15" ht="12" hidden="1" customHeight="1" outlineLevel="2" x14ac:dyDescent="0.2">
      <c r="A734" s="3"/>
      <c r="B734" s="22"/>
      <c r="C734" s="23"/>
      <c r="D734" s="15">
        <v>1</v>
      </c>
      <c r="E734" s="16"/>
      <c r="F734" s="16"/>
      <c r="G734" s="17"/>
      <c r="H734" s="16"/>
      <c r="I734" s="17"/>
      <c r="J734" s="16"/>
      <c r="K734" s="17"/>
      <c r="L734" s="317">
        <v>1</v>
      </c>
      <c r="M734" s="317"/>
      <c r="N734" s="16"/>
      <c r="O734" s="18"/>
    </row>
    <row r="735" spans="1:15" ht="12" hidden="1" customHeight="1" outlineLevel="2" x14ac:dyDescent="0.2">
      <c r="A735" s="3"/>
      <c r="B735" s="319" t="s">
        <v>373</v>
      </c>
      <c r="C735" s="319"/>
      <c r="D735" s="11">
        <v>1559.32</v>
      </c>
      <c r="E735" s="12"/>
      <c r="F735" s="12"/>
      <c r="G735" s="13"/>
      <c r="H735" s="12"/>
      <c r="I735" s="13"/>
      <c r="J735" s="12"/>
      <c r="K735" s="13"/>
      <c r="L735" s="316">
        <v>1559.32</v>
      </c>
      <c r="M735" s="316"/>
      <c r="N735" s="12"/>
      <c r="O735" s="14"/>
    </row>
    <row r="736" spans="1:15" ht="12" hidden="1" customHeight="1" outlineLevel="2" x14ac:dyDescent="0.2">
      <c r="A736" s="3"/>
      <c r="B736" s="22"/>
      <c r="C736" s="23"/>
      <c r="D736" s="15">
        <v>20</v>
      </c>
      <c r="E736" s="16"/>
      <c r="F736" s="16"/>
      <c r="G736" s="17"/>
      <c r="H736" s="16"/>
      <c r="I736" s="17"/>
      <c r="J736" s="16"/>
      <c r="K736" s="17"/>
      <c r="L736" s="317">
        <v>20</v>
      </c>
      <c r="M736" s="317"/>
      <c r="N736" s="16"/>
      <c r="O736" s="18"/>
    </row>
    <row r="737" spans="1:15" ht="24" hidden="1" customHeight="1" outlineLevel="2" x14ac:dyDescent="0.2">
      <c r="A737" s="3"/>
      <c r="B737" s="319" t="s">
        <v>374</v>
      </c>
      <c r="C737" s="319"/>
      <c r="D737" s="11">
        <v>1650</v>
      </c>
      <c r="E737" s="12"/>
      <c r="F737" s="12"/>
      <c r="G737" s="13"/>
      <c r="H737" s="12"/>
      <c r="I737" s="13"/>
      <c r="J737" s="12"/>
      <c r="K737" s="13"/>
      <c r="L737" s="316">
        <v>1650</v>
      </c>
      <c r="M737" s="316"/>
      <c r="N737" s="12"/>
      <c r="O737" s="14"/>
    </row>
    <row r="738" spans="1:15" ht="12" hidden="1" customHeight="1" outlineLevel="2" x14ac:dyDescent="0.2">
      <c r="A738" s="3"/>
      <c r="B738" s="22"/>
      <c r="C738" s="23"/>
      <c r="D738" s="15">
        <v>1</v>
      </c>
      <c r="E738" s="16"/>
      <c r="F738" s="16"/>
      <c r="G738" s="17"/>
      <c r="H738" s="16"/>
      <c r="I738" s="17"/>
      <c r="J738" s="16"/>
      <c r="K738" s="17"/>
      <c r="L738" s="317">
        <v>1</v>
      </c>
      <c r="M738" s="317"/>
      <c r="N738" s="16"/>
      <c r="O738" s="18"/>
    </row>
    <row r="739" spans="1:15" ht="24" hidden="1" customHeight="1" outlineLevel="2" x14ac:dyDescent="0.2">
      <c r="A739" s="3"/>
      <c r="B739" s="319" t="s">
        <v>375</v>
      </c>
      <c r="C739" s="319"/>
      <c r="D739" s="11">
        <v>3300</v>
      </c>
      <c r="E739" s="12"/>
      <c r="F739" s="12"/>
      <c r="G739" s="13"/>
      <c r="H739" s="12"/>
      <c r="I739" s="13"/>
      <c r="J739" s="12"/>
      <c r="K739" s="13"/>
      <c r="L739" s="316">
        <v>3300</v>
      </c>
      <c r="M739" s="316"/>
      <c r="N739" s="12"/>
      <c r="O739" s="14"/>
    </row>
    <row r="740" spans="1:15" ht="12" hidden="1" customHeight="1" outlineLevel="2" x14ac:dyDescent="0.2">
      <c r="A740" s="3"/>
      <c r="B740" s="22"/>
      <c r="C740" s="23"/>
      <c r="D740" s="15">
        <v>2</v>
      </c>
      <c r="E740" s="16"/>
      <c r="F740" s="16"/>
      <c r="G740" s="17"/>
      <c r="H740" s="16"/>
      <c r="I740" s="17"/>
      <c r="J740" s="16"/>
      <c r="K740" s="17"/>
      <c r="L740" s="317">
        <v>2</v>
      </c>
      <c r="M740" s="317"/>
      <c r="N740" s="16"/>
      <c r="O740" s="18"/>
    </row>
    <row r="741" spans="1:15" ht="24" hidden="1" customHeight="1" outlineLevel="2" x14ac:dyDescent="0.2">
      <c r="A741" s="3"/>
      <c r="B741" s="319" t="s">
        <v>376</v>
      </c>
      <c r="C741" s="319"/>
      <c r="D741" s="11">
        <v>138532</v>
      </c>
      <c r="E741" s="12"/>
      <c r="F741" s="12"/>
      <c r="G741" s="13"/>
      <c r="H741" s="12"/>
      <c r="I741" s="13"/>
      <c r="J741" s="12"/>
      <c r="K741" s="13"/>
      <c r="L741" s="316">
        <v>138532</v>
      </c>
      <c r="M741" s="316"/>
      <c r="N741" s="12"/>
      <c r="O741" s="14"/>
    </row>
    <row r="742" spans="1:15" ht="12" hidden="1" customHeight="1" outlineLevel="2" x14ac:dyDescent="0.2">
      <c r="A742" s="3"/>
      <c r="B742" s="22"/>
      <c r="C742" s="23"/>
      <c r="D742" s="15">
        <v>2</v>
      </c>
      <c r="E742" s="16"/>
      <c r="F742" s="16"/>
      <c r="G742" s="17"/>
      <c r="H742" s="16"/>
      <c r="I742" s="17"/>
      <c r="J742" s="16"/>
      <c r="K742" s="17"/>
      <c r="L742" s="317">
        <v>2</v>
      </c>
      <c r="M742" s="317"/>
      <c r="N742" s="16"/>
      <c r="O742" s="18"/>
    </row>
    <row r="743" spans="1:15" ht="24" hidden="1" customHeight="1" outlineLevel="2" x14ac:dyDescent="0.2">
      <c r="A743" s="3"/>
      <c r="B743" s="319" t="s">
        <v>377</v>
      </c>
      <c r="C743" s="319"/>
      <c r="D743" s="11">
        <v>3768.64</v>
      </c>
      <c r="E743" s="12"/>
      <c r="F743" s="12"/>
      <c r="G743" s="13"/>
      <c r="H743" s="12"/>
      <c r="I743" s="13"/>
      <c r="J743" s="12"/>
      <c r="K743" s="13"/>
      <c r="L743" s="316">
        <v>3768.64</v>
      </c>
      <c r="M743" s="316"/>
      <c r="N743" s="12"/>
      <c r="O743" s="14"/>
    </row>
    <row r="744" spans="1:15" ht="12" hidden="1" customHeight="1" outlineLevel="2" x14ac:dyDescent="0.2">
      <c r="A744" s="3"/>
      <c r="B744" s="22"/>
      <c r="C744" s="23"/>
      <c r="D744" s="15">
        <v>1</v>
      </c>
      <c r="E744" s="16"/>
      <c r="F744" s="16"/>
      <c r="G744" s="17"/>
      <c r="H744" s="16"/>
      <c r="I744" s="17"/>
      <c r="J744" s="16"/>
      <c r="K744" s="17"/>
      <c r="L744" s="317">
        <v>1</v>
      </c>
      <c r="M744" s="317"/>
      <c r="N744" s="16"/>
      <c r="O744" s="18"/>
    </row>
    <row r="745" spans="1:15" ht="24" hidden="1" customHeight="1" outlineLevel="2" x14ac:dyDescent="0.2">
      <c r="A745" s="3"/>
      <c r="B745" s="319" t="s">
        <v>378</v>
      </c>
      <c r="C745" s="319"/>
      <c r="D745" s="11">
        <v>29386.5</v>
      </c>
      <c r="E745" s="12"/>
      <c r="F745" s="12"/>
      <c r="G745" s="13"/>
      <c r="H745" s="12"/>
      <c r="I745" s="13"/>
      <c r="J745" s="12"/>
      <c r="K745" s="13"/>
      <c r="L745" s="316">
        <v>29386.5</v>
      </c>
      <c r="M745" s="316"/>
      <c r="N745" s="12"/>
      <c r="O745" s="14"/>
    </row>
    <row r="746" spans="1:15" ht="12" hidden="1" customHeight="1" outlineLevel="2" x14ac:dyDescent="0.2">
      <c r="A746" s="3"/>
      <c r="B746" s="22"/>
      <c r="C746" s="23"/>
      <c r="D746" s="15">
        <v>13</v>
      </c>
      <c r="E746" s="16"/>
      <c r="F746" s="16"/>
      <c r="G746" s="17"/>
      <c r="H746" s="16"/>
      <c r="I746" s="17"/>
      <c r="J746" s="16"/>
      <c r="K746" s="17"/>
      <c r="L746" s="317">
        <v>13</v>
      </c>
      <c r="M746" s="317"/>
      <c r="N746" s="16"/>
      <c r="O746" s="18"/>
    </row>
    <row r="747" spans="1:15" ht="24" hidden="1" customHeight="1" outlineLevel="2" x14ac:dyDescent="0.2">
      <c r="A747" s="3"/>
      <c r="B747" s="319" t="s">
        <v>379</v>
      </c>
      <c r="C747" s="319"/>
      <c r="D747" s="11">
        <v>1982.4</v>
      </c>
      <c r="E747" s="12"/>
      <c r="F747" s="12"/>
      <c r="G747" s="13"/>
      <c r="H747" s="12"/>
      <c r="I747" s="13"/>
      <c r="J747" s="12"/>
      <c r="K747" s="13"/>
      <c r="L747" s="316">
        <v>1982.4</v>
      </c>
      <c r="M747" s="316"/>
      <c r="N747" s="12"/>
      <c r="O747" s="14"/>
    </row>
    <row r="748" spans="1:15" ht="12" hidden="1" customHeight="1" outlineLevel="2" x14ac:dyDescent="0.2">
      <c r="A748" s="3"/>
      <c r="B748" s="22"/>
      <c r="C748" s="23"/>
      <c r="D748" s="15">
        <v>4</v>
      </c>
      <c r="E748" s="16"/>
      <c r="F748" s="16"/>
      <c r="G748" s="17"/>
      <c r="H748" s="16"/>
      <c r="I748" s="17"/>
      <c r="J748" s="16"/>
      <c r="K748" s="17"/>
      <c r="L748" s="317">
        <v>4</v>
      </c>
      <c r="M748" s="317"/>
      <c r="N748" s="16"/>
      <c r="O748" s="18"/>
    </row>
    <row r="749" spans="1:15" ht="12" hidden="1" customHeight="1" outlineLevel="2" x14ac:dyDescent="0.2">
      <c r="A749" s="3"/>
      <c r="B749" s="319" t="s">
        <v>380</v>
      </c>
      <c r="C749" s="319"/>
      <c r="D749" s="11">
        <v>57897.46</v>
      </c>
      <c r="E749" s="12"/>
      <c r="F749" s="12"/>
      <c r="G749" s="13"/>
      <c r="H749" s="12"/>
      <c r="I749" s="13"/>
      <c r="J749" s="12"/>
      <c r="K749" s="13"/>
      <c r="L749" s="316">
        <v>57897.46</v>
      </c>
      <c r="M749" s="316"/>
      <c r="N749" s="12"/>
      <c r="O749" s="14"/>
    </row>
    <row r="750" spans="1:15" ht="12" hidden="1" customHeight="1" outlineLevel="2" x14ac:dyDescent="0.2">
      <c r="A750" s="3"/>
      <c r="B750" s="22"/>
      <c r="C750" s="23"/>
      <c r="D750" s="15">
        <v>10</v>
      </c>
      <c r="E750" s="16"/>
      <c r="F750" s="16"/>
      <c r="G750" s="17"/>
      <c r="H750" s="16"/>
      <c r="I750" s="17"/>
      <c r="J750" s="16"/>
      <c r="K750" s="17"/>
      <c r="L750" s="317">
        <v>10</v>
      </c>
      <c r="M750" s="317"/>
      <c r="N750" s="16"/>
      <c r="O750" s="18"/>
    </row>
    <row r="751" spans="1:15" ht="12" hidden="1" customHeight="1" outlineLevel="2" x14ac:dyDescent="0.2">
      <c r="A751" s="3"/>
      <c r="B751" s="319" t="s">
        <v>381</v>
      </c>
      <c r="C751" s="319"/>
      <c r="D751" s="11">
        <v>19231.28</v>
      </c>
      <c r="E751" s="12"/>
      <c r="F751" s="12"/>
      <c r="G751" s="13"/>
      <c r="H751" s="12"/>
      <c r="I751" s="13"/>
      <c r="J751" s="12"/>
      <c r="K751" s="13"/>
      <c r="L751" s="316">
        <v>19231.28</v>
      </c>
      <c r="M751" s="316"/>
      <c r="N751" s="12"/>
      <c r="O751" s="14"/>
    </row>
    <row r="752" spans="1:15" ht="12" hidden="1" customHeight="1" outlineLevel="2" x14ac:dyDescent="0.2">
      <c r="A752" s="3"/>
      <c r="B752" s="22"/>
      <c r="C752" s="23"/>
      <c r="D752" s="15">
        <v>2</v>
      </c>
      <c r="E752" s="16"/>
      <c r="F752" s="16"/>
      <c r="G752" s="17"/>
      <c r="H752" s="16"/>
      <c r="I752" s="17"/>
      <c r="J752" s="16"/>
      <c r="K752" s="17"/>
      <c r="L752" s="317">
        <v>2</v>
      </c>
      <c r="M752" s="317"/>
      <c r="N752" s="16"/>
      <c r="O752" s="18"/>
    </row>
    <row r="753" spans="1:15" ht="48" hidden="1" customHeight="1" outlineLevel="2" x14ac:dyDescent="0.2">
      <c r="A753" s="3"/>
      <c r="B753" s="319" t="s">
        <v>382</v>
      </c>
      <c r="C753" s="319"/>
      <c r="D753" s="11">
        <v>7105</v>
      </c>
      <c r="E753" s="12"/>
      <c r="F753" s="12"/>
      <c r="G753" s="13"/>
      <c r="H753" s="12"/>
      <c r="I753" s="13"/>
      <c r="J753" s="12"/>
      <c r="K753" s="13"/>
      <c r="L753" s="316">
        <v>7105</v>
      </c>
      <c r="M753" s="316"/>
      <c r="N753" s="12"/>
      <c r="O753" s="14"/>
    </row>
    <row r="754" spans="1:15" ht="12" hidden="1" customHeight="1" outlineLevel="2" x14ac:dyDescent="0.2">
      <c r="A754" s="3"/>
      <c r="B754" s="22"/>
      <c r="C754" s="23"/>
      <c r="D754" s="15">
        <v>1</v>
      </c>
      <c r="E754" s="16"/>
      <c r="F754" s="16"/>
      <c r="G754" s="17"/>
      <c r="H754" s="16"/>
      <c r="I754" s="17"/>
      <c r="J754" s="16"/>
      <c r="K754" s="17"/>
      <c r="L754" s="317">
        <v>1</v>
      </c>
      <c r="M754" s="317"/>
      <c r="N754" s="16"/>
      <c r="O754" s="18"/>
    </row>
    <row r="755" spans="1:15" ht="48" hidden="1" customHeight="1" outlineLevel="2" x14ac:dyDescent="0.2">
      <c r="A755" s="3"/>
      <c r="B755" s="319" t="s">
        <v>383</v>
      </c>
      <c r="C755" s="319"/>
      <c r="D755" s="11">
        <v>7540</v>
      </c>
      <c r="E755" s="12"/>
      <c r="F755" s="12"/>
      <c r="G755" s="13"/>
      <c r="H755" s="12"/>
      <c r="I755" s="13"/>
      <c r="J755" s="12"/>
      <c r="K755" s="13"/>
      <c r="L755" s="316">
        <v>7540</v>
      </c>
      <c r="M755" s="316"/>
      <c r="N755" s="12"/>
      <c r="O755" s="14"/>
    </row>
    <row r="756" spans="1:15" ht="12" hidden="1" customHeight="1" outlineLevel="2" x14ac:dyDescent="0.2">
      <c r="A756" s="3"/>
      <c r="B756" s="22"/>
      <c r="C756" s="23"/>
      <c r="D756" s="15">
        <v>1</v>
      </c>
      <c r="E756" s="16"/>
      <c r="F756" s="16"/>
      <c r="G756" s="17"/>
      <c r="H756" s="16"/>
      <c r="I756" s="17"/>
      <c r="J756" s="16"/>
      <c r="K756" s="17"/>
      <c r="L756" s="317">
        <v>1</v>
      </c>
      <c r="M756" s="317"/>
      <c r="N756" s="16"/>
      <c r="O756" s="18"/>
    </row>
    <row r="757" spans="1:15" ht="24" hidden="1" customHeight="1" outlineLevel="2" x14ac:dyDescent="0.2">
      <c r="A757" s="3"/>
      <c r="B757" s="319" t="s">
        <v>384</v>
      </c>
      <c r="C757" s="319"/>
      <c r="D757" s="11">
        <v>1798.77</v>
      </c>
      <c r="E757" s="12"/>
      <c r="F757" s="12"/>
      <c r="G757" s="13"/>
      <c r="H757" s="12"/>
      <c r="I757" s="13"/>
      <c r="J757" s="12"/>
      <c r="K757" s="13"/>
      <c r="L757" s="316">
        <v>1798.77</v>
      </c>
      <c r="M757" s="316"/>
      <c r="N757" s="12"/>
      <c r="O757" s="14"/>
    </row>
    <row r="758" spans="1:15" ht="12" hidden="1" customHeight="1" outlineLevel="2" x14ac:dyDescent="0.2">
      <c r="A758" s="3"/>
      <c r="B758" s="22"/>
      <c r="C758" s="23"/>
      <c r="D758" s="15">
        <v>1</v>
      </c>
      <c r="E758" s="16"/>
      <c r="F758" s="16"/>
      <c r="G758" s="17"/>
      <c r="H758" s="16"/>
      <c r="I758" s="17"/>
      <c r="J758" s="16"/>
      <c r="K758" s="17"/>
      <c r="L758" s="317">
        <v>1</v>
      </c>
      <c r="M758" s="317"/>
      <c r="N758" s="16"/>
      <c r="O758" s="18"/>
    </row>
    <row r="759" spans="1:15" ht="24" hidden="1" customHeight="1" outlineLevel="2" x14ac:dyDescent="0.2">
      <c r="A759" s="3"/>
      <c r="B759" s="319" t="s">
        <v>385</v>
      </c>
      <c r="C759" s="319"/>
      <c r="D759" s="11">
        <v>7902.5</v>
      </c>
      <c r="E759" s="12"/>
      <c r="F759" s="12"/>
      <c r="G759" s="13"/>
      <c r="H759" s="12"/>
      <c r="I759" s="13"/>
      <c r="J759" s="12"/>
      <c r="K759" s="13"/>
      <c r="L759" s="316">
        <v>7902.5</v>
      </c>
      <c r="M759" s="316"/>
      <c r="N759" s="12"/>
      <c r="O759" s="14"/>
    </row>
    <row r="760" spans="1:15" ht="12" hidden="1" customHeight="1" outlineLevel="2" x14ac:dyDescent="0.2">
      <c r="A760" s="3"/>
      <c r="B760" s="22"/>
      <c r="C760" s="23"/>
      <c r="D760" s="15">
        <v>5</v>
      </c>
      <c r="E760" s="16"/>
      <c r="F760" s="16"/>
      <c r="G760" s="17"/>
      <c r="H760" s="16"/>
      <c r="I760" s="17"/>
      <c r="J760" s="16"/>
      <c r="K760" s="17"/>
      <c r="L760" s="317">
        <v>5</v>
      </c>
      <c r="M760" s="317"/>
      <c r="N760" s="16"/>
      <c r="O760" s="18"/>
    </row>
    <row r="761" spans="1:15" ht="12" hidden="1" customHeight="1" outlineLevel="2" x14ac:dyDescent="0.2">
      <c r="A761" s="3"/>
      <c r="B761" s="319" t="s">
        <v>386</v>
      </c>
      <c r="C761" s="319"/>
      <c r="D761" s="11">
        <v>2913.63</v>
      </c>
      <c r="E761" s="12"/>
      <c r="F761" s="12"/>
      <c r="G761" s="13"/>
      <c r="H761" s="12"/>
      <c r="I761" s="13"/>
      <c r="J761" s="12"/>
      <c r="K761" s="13"/>
      <c r="L761" s="316">
        <v>2913.63</v>
      </c>
      <c r="M761" s="316"/>
      <c r="N761" s="12"/>
      <c r="O761" s="14"/>
    </row>
    <row r="762" spans="1:15" ht="12" hidden="1" customHeight="1" outlineLevel="2" x14ac:dyDescent="0.2">
      <c r="A762" s="3"/>
      <c r="B762" s="22"/>
      <c r="C762" s="23"/>
      <c r="D762" s="15">
        <v>1</v>
      </c>
      <c r="E762" s="16"/>
      <c r="F762" s="16"/>
      <c r="G762" s="17"/>
      <c r="H762" s="16"/>
      <c r="I762" s="17"/>
      <c r="J762" s="16"/>
      <c r="K762" s="17"/>
      <c r="L762" s="317">
        <v>1</v>
      </c>
      <c r="M762" s="317"/>
      <c r="N762" s="16"/>
      <c r="O762" s="18"/>
    </row>
    <row r="763" spans="1:15" ht="12" hidden="1" customHeight="1" outlineLevel="2" x14ac:dyDescent="0.2">
      <c r="A763" s="3"/>
      <c r="B763" s="319" t="s">
        <v>387</v>
      </c>
      <c r="C763" s="319"/>
      <c r="D763" s="11">
        <v>8643.5</v>
      </c>
      <c r="E763" s="12"/>
      <c r="F763" s="12"/>
      <c r="G763" s="13"/>
      <c r="H763" s="12"/>
      <c r="I763" s="13"/>
      <c r="J763" s="12"/>
      <c r="K763" s="13"/>
      <c r="L763" s="316">
        <v>8643.5</v>
      </c>
      <c r="M763" s="316"/>
      <c r="N763" s="12"/>
      <c r="O763" s="14"/>
    </row>
    <row r="764" spans="1:15" ht="12" hidden="1" customHeight="1" outlineLevel="2" x14ac:dyDescent="0.2">
      <c r="A764" s="3"/>
      <c r="B764" s="22"/>
      <c r="C764" s="23"/>
      <c r="D764" s="15">
        <v>1</v>
      </c>
      <c r="E764" s="16"/>
      <c r="F764" s="16"/>
      <c r="G764" s="17"/>
      <c r="H764" s="16"/>
      <c r="I764" s="17"/>
      <c r="J764" s="16"/>
      <c r="K764" s="17"/>
      <c r="L764" s="317">
        <v>1</v>
      </c>
      <c r="M764" s="317"/>
      <c r="N764" s="16"/>
      <c r="O764" s="18"/>
    </row>
    <row r="765" spans="1:15" ht="12" hidden="1" customHeight="1" outlineLevel="2" x14ac:dyDescent="0.2">
      <c r="A765" s="3"/>
      <c r="B765" s="319" t="s">
        <v>194</v>
      </c>
      <c r="C765" s="319"/>
      <c r="D765" s="11">
        <v>12626</v>
      </c>
      <c r="E765" s="12"/>
      <c r="F765" s="12"/>
      <c r="G765" s="13"/>
      <c r="H765" s="12"/>
      <c r="I765" s="13"/>
      <c r="J765" s="12"/>
      <c r="K765" s="13"/>
      <c r="L765" s="316">
        <v>12626</v>
      </c>
      <c r="M765" s="316"/>
      <c r="N765" s="12"/>
      <c r="O765" s="14"/>
    </row>
    <row r="766" spans="1:15" ht="12" hidden="1" customHeight="1" outlineLevel="2" x14ac:dyDescent="0.2">
      <c r="A766" s="3"/>
      <c r="B766" s="22"/>
      <c r="C766" s="23"/>
      <c r="D766" s="15">
        <v>5</v>
      </c>
      <c r="E766" s="16"/>
      <c r="F766" s="16"/>
      <c r="G766" s="17"/>
      <c r="H766" s="16"/>
      <c r="I766" s="17"/>
      <c r="J766" s="16"/>
      <c r="K766" s="17"/>
      <c r="L766" s="317">
        <v>5</v>
      </c>
      <c r="M766" s="317"/>
      <c r="N766" s="16"/>
      <c r="O766" s="18"/>
    </row>
    <row r="767" spans="1:15" ht="12" hidden="1" customHeight="1" outlineLevel="2" x14ac:dyDescent="0.2">
      <c r="A767" s="3"/>
      <c r="B767" s="319" t="s">
        <v>388</v>
      </c>
      <c r="C767" s="319"/>
      <c r="D767" s="11">
        <v>12605.19</v>
      </c>
      <c r="E767" s="12"/>
      <c r="F767" s="12"/>
      <c r="G767" s="13"/>
      <c r="H767" s="12"/>
      <c r="I767" s="13"/>
      <c r="J767" s="12"/>
      <c r="K767" s="13"/>
      <c r="L767" s="316">
        <v>12605.19</v>
      </c>
      <c r="M767" s="316"/>
      <c r="N767" s="12"/>
      <c r="O767" s="14"/>
    </row>
    <row r="768" spans="1:15" ht="12" hidden="1" customHeight="1" outlineLevel="2" x14ac:dyDescent="0.2">
      <c r="A768" s="3"/>
      <c r="B768" s="22"/>
      <c r="C768" s="23"/>
      <c r="D768" s="15">
        <v>1</v>
      </c>
      <c r="E768" s="16"/>
      <c r="F768" s="16"/>
      <c r="G768" s="17"/>
      <c r="H768" s="16"/>
      <c r="I768" s="17"/>
      <c r="J768" s="16"/>
      <c r="K768" s="17"/>
      <c r="L768" s="317">
        <v>1</v>
      </c>
      <c r="M768" s="317"/>
      <c r="N768" s="16"/>
      <c r="O768" s="18"/>
    </row>
    <row r="769" spans="1:15" ht="24" hidden="1" customHeight="1" outlineLevel="2" x14ac:dyDescent="0.2">
      <c r="A769" s="3"/>
      <c r="B769" s="319" t="s">
        <v>389</v>
      </c>
      <c r="C769" s="319"/>
      <c r="D769" s="11">
        <v>7661.12</v>
      </c>
      <c r="E769" s="12"/>
      <c r="F769" s="12"/>
      <c r="G769" s="13"/>
      <c r="H769" s="12"/>
      <c r="I769" s="13"/>
      <c r="J769" s="12"/>
      <c r="K769" s="13"/>
      <c r="L769" s="316">
        <v>7661.12</v>
      </c>
      <c r="M769" s="316"/>
      <c r="N769" s="12"/>
      <c r="O769" s="14"/>
    </row>
    <row r="770" spans="1:15" ht="12" hidden="1" customHeight="1" outlineLevel="2" x14ac:dyDescent="0.2">
      <c r="A770" s="3"/>
      <c r="B770" s="22"/>
      <c r="C770" s="23"/>
      <c r="D770" s="15">
        <v>4</v>
      </c>
      <c r="E770" s="16"/>
      <c r="F770" s="16"/>
      <c r="G770" s="17"/>
      <c r="H770" s="16"/>
      <c r="I770" s="17"/>
      <c r="J770" s="16"/>
      <c r="K770" s="17"/>
      <c r="L770" s="317">
        <v>4</v>
      </c>
      <c r="M770" s="317"/>
      <c r="N770" s="16"/>
      <c r="O770" s="18"/>
    </row>
    <row r="771" spans="1:15" ht="24" hidden="1" customHeight="1" outlineLevel="2" x14ac:dyDescent="0.2">
      <c r="A771" s="3"/>
      <c r="B771" s="319" t="s">
        <v>390</v>
      </c>
      <c r="C771" s="319"/>
      <c r="D771" s="11">
        <v>17664</v>
      </c>
      <c r="E771" s="12"/>
      <c r="F771" s="12"/>
      <c r="G771" s="13"/>
      <c r="H771" s="12"/>
      <c r="I771" s="13"/>
      <c r="J771" s="12"/>
      <c r="K771" s="13"/>
      <c r="L771" s="316">
        <v>17664</v>
      </c>
      <c r="M771" s="316"/>
      <c r="N771" s="12"/>
      <c r="O771" s="14"/>
    </row>
    <row r="772" spans="1:15" ht="12" hidden="1" customHeight="1" outlineLevel="2" x14ac:dyDescent="0.2">
      <c r="A772" s="3"/>
      <c r="B772" s="22"/>
      <c r="C772" s="23"/>
      <c r="D772" s="15">
        <v>4</v>
      </c>
      <c r="E772" s="16"/>
      <c r="F772" s="16"/>
      <c r="G772" s="17"/>
      <c r="H772" s="16"/>
      <c r="I772" s="17"/>
      <c r="J772" s="16"/>
      <c r="K772" s="17"/>
      <c r="L772" s="317">
        <v>4</v>
      </c>
      <c r="M772" s="317"/>
      <c r="N772" s="16"/>
      <c r="O772" s="18"/>
    </row>
    <row r="773" spans="1:15" ht="12" hidden="1" customHeight="1" outlineLevel="2" x14ac:dyDescent="0.2">
      <c r="A773" s="3"/>
      <c r="B773" s="319" t="s">
        <v>391</v>
      </c>
      <c r="C773" s="319"/>
      <c r="D773" s="11">
        <v>2757.13</v>
      </c>
      <c r="E773" s="12"/>
      <c r="F773" s="12"/>
      <c r="G773" s="13"/>
      <c r="H773" s="12"/>
      <c r="I773" s="13"/>
      <c r="J773" s="12"/>
      <c r="K773" s="13"/>
      <c r="L773" s="316">
        <v>2757.13</v>
      </c>
      <c r="M773" s="316"/>
      <c r="N773" s="12"/>
      <c r="O773" s="14"/>
    </row>
    <row r="774" spans="1:15" ht="12" hidden="1" customHeight="1" outlineLevel="2" x14ac:dyDescent="0.2">
      <c r="A774" s="3"/>
      <c r="B774" s="22"/>
      <c r="C774" s="23"/>
      <c r="D774" s="15">
        <v>11.7</v>
      </c>
      <c r="E774" s="16"/>
      <c r="F774" s="16"/>
      <c r="G774" s="17"/>
      <c r="H774" s="16"/>
      <c r="I774" s="17"/>
      <c r="J774" s="16"/>
      <c r="K774" s="17"/>
      <c r="L774" s="317">
        <v>11.7</v>
      </c>
      <c r="M774" s="317"/>
      <c r="N774" s="16"/>
      <c r="O774" s="18"/>
    </row>
    <row r="775" spans="1:15" ht="24" hidden="1" customHeight="1" outlineLevel="2" x14ac:dyDescent="0.2">
      <c r="A775" s="3"/>
      <c r="B775" s="319" t="s">
        <v>392</v>
      </c>
      <c r="C775" s="319"/>
      <c r="D775" s="11">
        <v>1781.53</v>
      </c>
      <c r="E775" s="12"/>
      <c r="F775" s="12"/>
      <c r="G775" s="13"/>
      <c r="H775" s="12"/>
      <c r="I775" s="13"/>
      <c r="J775" s="12"/>
      <c r="K775" s="13"/>
      <c r="L775" s="316">
        <v>1781.53</v>
      </c>
      <c r="M775" s="316"/>
      <c r="N775" s="12"/>
      <c r="O775" s="14"/>
    </row>
    <row r="776" spans="1:15" ht="12" hidden="1" customHeight="1" outlineLevel="2" x14ac:dyDescent="0.2">
      <c r="A776" s="3"/>
      <c r="B776" s="22"/>
      <c r="C776" s="23"/>
      <c r="D776" s="15">
        <v>7.5</v>
      </c>
      <c r="E776" s="16"/>
      <c r="F776" s="16"/>
      <c r="G776" s="17"/>
      <c r="H776" s="16"/>
      <c r="I776" s="17"/>
      <c r="J776" s="16"/>
      <c r="K776" s="17"/>
      <c r="L776" s="317">
        <v>7.5</v>
      </c>
      <c r="M776" s="317"/>
      <c r="N776" s="16"/>
      <c r="O776" s="18"/>
    </row>
    <row r="777" spans="1:15" ht="12" hidden="1" customHeight="1" outlineLevel="2" x14ac:dyDescent="0.2">
      <c r="A777" s="3"/>
      <c r="B777" s="319" t="s">
        <v>393</v>
      </c>
      <c r="C777" s="319"/>
      <c r="D777" s="11">
        <v>2205.5100000000002</v>
      </c>
      <c r="E777" s="12"/>
      <c r="F777" s="12"/>
      <c r="G777" s="13"/>
      <c r="H777" s="12"/>
      <c r="I777" s="13"/>
      <c r="J777" s="12"/>
      <c r="K777" s="13"/>
      <c r="L777" s="316">
        <v>2205.5100000000002</v>
      </c>
      <c r="M777" s="316"/>
      <c r="N777" s="12"/>
      <c r="O777" s="14"/>
    </row>
    <row r="778" spans="1:15" ht="12" hidden="1" customHeight="1" outlineLevel="2" x14ac:dyDescent="0.2">
      <c r="A778" s="3"/>
      <c r="B778" s="22"/>
      <c r="C778" s="23"/>
      <c r="D778" s="15">
        <v>7.42</v>
      </c>
      <c r="E778" s="16"/>
      <c r="F778" s="16"/>
      <c r="G778" s="17"/>
      <c r="H778" s="16"/>
      <c r="I778" s="17"/>
      <c r="J778" s="16"/>
      <c r="K778" s="17"/>
      <c r="L778" s="317">
        <v>7.42</v>
      </c>
      <c r="M778" s="317"/>
      <c r="N778" s="16"/>
      <c r="O778" s="18"/>
    </row>
    <row r="779" spans="1:15" ht="36" hidden="1" customHeight="1" outlineLevel="2" x14ac:dyDescent="0.2">
      <c r="A779" s="3"/>
      <c r="B779" s="319" t="s">
        <v>394</v>
      </c>
      <c r="C779" s="319"/>
      <c r="D779" s="11">
        <v>2993.34</v>
      </c>
      <c r="E779" s="12"/>
      <c r="F779" s="12"/>
      <c r="G779" s="13"/>
      <c r="H779" s="12"/>
      <c r="I779" s="13"/>
      <c r="J779" s="12"/>
      <c r="K779" s="13"/>
      <c r="L779" s="316">
        <v>2993.34</v>
      </c>
      <c r="M779" s="316"/>
      <c r="N779" s="12"/>
      <c r="O779" s="14"/>
    </row>
    <row r="780" spans="1:15" ht="12" hidden="1" customHeight="1" outlineLevel="2" x14ac:dyDescent="0.2">
      <c r="A780" s="3"/>
      <c r="B780" s="22"/>
      <c r="C780" s="23"/>
      <c r="D780" s="15">
        <v>2</v>
      </c>
      <c r="E780" s="16"/>
      <c r="F780" s="16"/>
      <c r="G780" s="17"/>
      <c r="H780" s="16"/>
      <c r="I780" s="17"/>
      <c r="J780" s="16"/>
      <c r="K780" s="17"/>
      <c r="L780" s="317">
        <v>2</v>
      </c>
      <c r="M780" s="317"/>
      <c r="N780" s="16"/>
      <c r="O780" s="18"/>
    </row>
    <row r="781" spans="1:15" ht="24" hidden="1" customHeight="1" outlineLevel="2" x14ac:dyDescent="0.2">
      <c r="A781" s="3"/>
      <c r="B781" s="319" t="s">
        <v>395</v>
      </c>
      <c r="C781" s="319"/>
      <c r="D781" s="11">
        <v>24103.17</v>
      </c>
      <c r="E781" s="12"/>
      <c r="F781" s="12"/>
      <c r="G781" s="13"/>
      <c r="H781" s="12"/>
      <c r="I781" s="13"/>
      <c r="J781" s="12"/>
      <c r="K781" s="13"/>
      <c r="L781" s="316">
        <v>24103.17</v>
      </c>
      <c r="M781" s="316"/>
      <c r="N781" s="12"/>
      <c r="O781" s="14"/>
    </row>
    <row r="782" spans="1:15" ht="12" hidden="1" customHeight="1" outlineLevel="2" x14ac:dyDescent="0.2">
      <c r="A782" s="3"/>
      <c r="B782" s="22"/>
      <c r="C782" s="23"/>
      <c r="D782" s="15">
        <v>189</v>
      </c>
      <c r="E782" s="16"/>
      <c r="F782" s="16"/>
      <c r="G782" s="17"/>
      <c r="H782" s="16"/>
      <c r="I782" s="17"/>
      <c r="J782" s="16"/>
      <c r="K782" s="17"/>
      <c r="L782" s="317">
        <v>189</v>
      </c>
      <c r="M782" s="317"/>
      <c r="N782" s="16"/>
      <c r="O782" s="18"/>
    </row>
    <row r="783" spans="1:15" ht="24" hidden="1" customHeight="1" outlineLevel="2" x14ac:dyDescent="0.2">
      <c r="A783" s="3"/>
      <c r="B783" s="319" t="s">
        <v>396</v>
      </c>
      <c r="C783" s="319"/>
      <c r="D783" s="11">
        <v>6942.6</v>
      </c>
      <c r="E783" s="12"/>
      <c r="F783" s="12"/>
      <c r="G783" s="13"/>
      <c r="H783" s="12"/>
      <c r="I783" s="13"/>
      <c r="J783" s="12"/>
      <c r="K783" s="13"/>
      <c r="L783" s="316">
        <v>6942.6</v>
      </c>
      <c r="M783" s="316"/>
      <c r="N783" s="12"/>
      <c r="O783" s="14"/>
    </row>
    <row r="784" spans="1:15" ht="12" hidden="1" customHeight="1" outlineLevel="2" x14ac:dyDescent="0.2">
      <c r="A784" s="3"/>
      <c r="B784" s="22"/>
      <c r="C784" s="23"/>
      <c r="D784" s="15">
        <v>87</v>
      </c>
      <c r="E784" s="16"/>
      <c r="F784" s="16"/>
      <c r="G784" s="17"/>
      <c r="H784" s="16"/>
      <c r="I784" s="17"/>
      <c r="J784" s="16"/>
      <c r="K784" s="17"/>
      <c r="L784" s="317">
        <v>87</v>
      </c>
      <c r="M784" s="317"/>
      <c r="N784" s="16"/>
      <c r="O784" s="18"/>
    </row>
    <row r="785" spans="1:15" ht="36" hidden="1" customHeight="1" outlineLevel="2" x14ac:dyDescent="0.2">
      <c r="A785" s="3"/>
      <c r="B785" s="319" t="s">
        <v>397</v>
      </c>
      <c r="C785" s="319"/>
      <c r="D785" s="11">
        <v>1026.5999999999999</v>
      </c>
      <c r="E785" s="12"/>
      <c r="F785" s="12"/>
      <c r="G785" s="13"/>
      <c r="H785" s="12"/>
      <c r="I785" s="13"/>
      <c r="J785" s="12"/>
      <c r="K785" s="13"/>
      <c r="L785" s="316">
        <v>1026.5999999999999</v>
      </c>
      <c r="M785" s="316"/>
      <c r="N785" s="12"/>
      <c r="O785" s="14"/>
    </row>
    <row r="786" spans="1:15" ht="12" hidden="1" customHeight="1" outlineLevel="2" x14ac:dyDescent="0.2">
      <c r="A786" s="3"/>
      <c r="B786" s="22"/>
      <c r="C786" s="23"/>
      <c r="D786" s="15">
        <v>3</v>
      </c>
      <c r="E786" s="16"/>
      <c r="F786" s="16"/>
      <c r="G786" s="17"/>
      <c r="H786" s="16"/>
      <c r="I786" s="17"/>
      <c r="J786" s="16"/>
      <c r="K786" s="17"/>
      <c r="L786" s="317">
        <v>3</v>
      </c>
      <c r="M786" s="317"/>
      <c r="N786" s="16"/>
      <c r="O786" s="18"/>
    </row>
    <row r="787" spans="1:15" ht="24" hidden="1" customHeight="1" outlineLevel="2" x14ac:dyDescent="0.2">
      <c r="A787" s="3"/>
      <c r="B787" s="319" t="s">
        <v>398</v>
      </c>
      <c r="C787" s="319"/>
      <c r="D787" s="11">
        <v>1248.4100000000001</v>
      </c>
      <c r="E787" s="12"/>
      <c r="F787" s="12"/>
      <c r="G787" s="13"/>
      <c r="H787" s="12"/>
      <c r="I787" s="13"/>
      <c r="J787" s="12"/>
      <c r="K787" s="13"/>
      <c r="L787" s="316">
        <v>1248.4100000000001</v>
      </c>
      <c r="M787" s="316"/>
      <c r="N787" s="12"/>
      <c r="O787" s="14"/>
    </row>
    <row r="788" spans="1:15" ht="12" hidden="1" customHeight="1" outlineLevel="2" x14ac:dyDescent="0.2">
      <c r="A788" s="3"/>
      <c r="B788" s="22"/>
      <c r="C788" s="23"/>
      <c r="D788" s="15">
        <v>12</v>
      </c>
      <c r="E788" s="16"/>
      <c r="F788" s="16"/>
      <c r="G788" s="17"/>
      <c r="H788" s="16"/>
      <c r="I788" s="17"/>
      <c r="J788" s="16"/>
      <c r="K788" s="17"/>
      <c r="L788" s="317">
        <v>12</v>
      </c>
      <c r="M788" s="317"/>
      <c r="N788" s="16"/>
      <c r="O788" s="18"/>
    </row>
    <row r="789" spans="1:15" ht="24" hidden="1" customHeight="1" outlineLevel="2" x14ac:dyDescent="0.2">
      <c r="A789" s="3"/>
      <c r="B789" s="319" t="s">
        <v>399</v>
      </c>
      <c r="C789" s="319"/>
      <c r="D789" s="11">
        <v>1409.19</v>
      </c>
      <c r="E789" s="12"/>
      <c r="F789" s="12"/>
      <c r="G789" s="13"/>
      <c r="H789" s="12"/>
      <c r="I789" s="13"/>
      <c r="J789" s="12"/>
      <c r="K789" s="13"/>
      <c r="L789" s="316">
        <v>1409.19</v>
      </c>
      <c r="M789" s="316"/>
      <c r="N789" s="12"/>
      <c r="O789" s="14"/>
    </row>
    <row r="790" spans="1:15" ht="12" hidden="1" customHeight="1" outlineLevel="2" x14ac:dyDescent="0.2">
      <c r="A790" s="3"/>
      <c r="B790" s="22"/>
      <c r="C790" s="23"/>
      <c r="D790" s="15">
        <v>12</v>
      </c>
      <c r="E790" s="16"/>
      <c r="F790" s="16"/>
      <c r="G790" s="17"/>
      <c r="H790" s="16"/>
      <c r="I790" s="17"/>
      <c r="J790" s="16"/>
      <c r="K790" s="17"/>
      <c r="L790" s="317">
        <v>12</v>
      </c>
      <c r="M790" s="317"/>
      <c r="N790" s="16"/>
      <c r="O790" s="18"/>
    </row>
    <row r="791" spans="1:15" ht="24" hidden="1" customHeight="1" outlineLevel="2" x14ac:dyDescent="0.2">
      <c r="A791" s="3"/>
      <c r="B791" s="319" t="s">
        <v>400</v>
      </c>
      <c r="C791" s="319"/>
      <c r="D791" s="11">
        <v>46864.41</v>
      </c>
      <c r="E791" s="12"/>
      <c r="F791" s="12"/>
      <c r="G791" s="13"/>
      <c r="H791" s="12"/>
      <c r="I791" s="13"/>
      <c r="J791" s="12"/>
      <c r="K791" s="13"/>
      <c r="L791" s="316">
        <v>46864.41</v>
      </c>
      <c r="M791" s="316"/>
      <c r="N791" s="12"/>
      <c r="O791" s="14"/>
    </row>
    <row r="792" spans="1:15" ht="12" hidden="1" customHeight="1" outlineLevel="2" x14ac:dyDescent="0.2">
      <c r="A792" s="3"/>
      <c r="B792" s="22"/>
      <c r="C792" s="23"/>
      <c r="D792" s="15">
        <v>7</v>
      </c>
      <c r="E792" s="16"/>
      <c r="F792" s="16"/>
      <c r="G792" s="17"/>
      <c r="H792" s="16"/>
      <c r="I792" s="17"/>
      <c r="J792" s="16"/>
      <c r="K792" s="17"/>
      <c r="L792" s="317">
        <v>7</v>
      </c>
      <c r="M792" s="317"/>
      <c r="N792" s="16"/>
      <c r="O792" s="18"/>
    </row>
    <row r="793" spans="1:15" ht="24" hidden="1" customHeight="1" outlineLevel="2" x14ac:dyDescent="0.2">
      <c r="A793" s="3"/>
      <c r="B793" s="319" t="s">
        <v>401</v>
      </c>
      <c r="C793" s="319"/>
      <c r="D793" s="24">
        <v>200.19</v>
      </c>
      <c r="E793" s="12"/>
      <c r="F793" s="12"/>
      <c r="G793" s="13"/>
      <c r="H793" s="12"/>
      <c r="I793" s="13"/>
      <c r="J793" s="12"/>
      <c r="K793" s="13"/>
      <c r="L793" s="334">
        <v>200.19</v>
      </c>
      <c r="M793" s="334"/>
      <c r="N793" s="12"/>
      <c r="O793" s="14"/>
    </row>
    <row r="794" spans="1:15" ht="12" hidden="1" customHeight="1" outlineLevel="2" x14ac:dyDescent="0.2">
      <c r="A794" s="3"/>
      <c r="B794" s="22"/>
      <c r="C794" s="23"/>
      <c r="D794" s="15">
        <v>2</v>
      </c>
      <c r="E794" s="16"/>
      <c r="F794" s="16"/>
      <c r="G794" s="17"/>
      <c r="H794" s="16"/>
      <c r="I794" s="17"/>
      <c r="J794" s="16"/>
      <c r="K794" s="17"/>
      <c r="L794" s="317">
        <v>2</v>
      </c>
      <c r="M794" s="317"/>
      <c r="N794" s="16"/>
      <c r="O794" s="18"/>
    </row>
    <row r="795" spans="1:15" ht="24" hidden="1" customHeight="1" outlineLevel="2" x14ac:dyDescent="0.2">
      <c r="A795" s="3"/>
      <c r="B795" s="319" t="s">
        <v>402</v>
      </c>
      <c r="C795" s="319"/>
      <c r="D795" s="24">
        <v>109.55</v>
      </c>
      <c r="E795" s="12"/>
      <c r="F795" s="12"/>
      <c r="G795" s="13"/>
      <c r="H795" s="12"/>
      <c r="I795" s="13"/>
      <c r="J795" s="12"/>
      <c r="K795" s="13"/>
      <c r="L795" s="334">
        <v>109.55</v>
      </c>
      <c r="M795" s="334"/>
      <c r="N795" s="12"/>
      <c r="O795" s="14"/>
    </row>
    <row r="796" spans="1:15" ht="12" hidden="1" customHeight="1" outlineLevel="2" x14ac:dyDescent="0.2">
      <c r="A796" s="3"/>
      <c r="B796" s="22"/>
      <c r="C796" s="23"/>
      <c r="D796" s="15">
        <v>1</v>
      </c>
      <c r="E796" s="16"/>
      <c r="F796" s="16"/>
      <c r="G796" s="17"/>
      <c r="H796" s="16"/>
      <c r="I796" s="17"/>
      <c r="J796" s="16"/>
      <c r="K796" s="17"/>
      <c r="L796" s="317">
        <v>1</v>
      </c>
      <c r="M796" s="317"/>
      <c r="N796" s="16"/>
      <c r="O796" s="18"/>
    </row>
    <row r="797" spans="1:15" ht="24" hidden="1" customHeight="1" outlineLevel="2" x14ac:dyDescent="0.2">
      <c r="A797" s="3"/>
      <c r="B797" s="319" t="s">
        <v>403</v>
      </c>
      <c r="C797" s="319"/>
      <c r="D797" s="24">
        <v>61.47</v>
      </c>
      <c r="E797" s="12"/>
      <c r="F797" s="12"/>
      <c r="G797" s="13"/>
      <c r="H797" s="12"/>
      <c r="I797" s="13"/>
      <c r="J797" s="12"/>
      <c r="K797" s="13"/>
      <c r="L797" s="334">
        <v>61.47</v>
      </c>
      <c r="M797" s="334"/>
      <c r="N797" s="12"/>
      <c r="O797" s="14"/>
    </row>
    <row r="798" spans="1:15" ht="12" hidden="1" customHeight="1" outlineLevel="2" x14ac:dyDescent="0.2">
      <c r="A798" s="3"/>
      <c r="B798" s="22"/>
      <c r="C798" s="23"/>
      <c r="D798" s="15">
        <v>2</v>
      </c>
      <c r="E798" s="16"/>
      <c r="F798" s="16"/>
      <c r="G798" s="17"/>
      <c r="H798" s="16"/>
      <c r="I798" s="17"/>
      <c r="J798" s="16"/>
      <c r="K798" s="17"/>
      <c r="L798" s="317">
        <v>2</v>
      </c>
      <c r="M798" s="317"/>
      <c r="N798" s="16"/>
      <c r="O798" s="18"/>
    </row>
    <row r="799" spans="1:15" ht="12" hidden="1" customHeight="1" outlineLevel="2" x14ac:dyDescent="0.2">
      <c r="A799" s="3"/>
      <c r="B799" s="319" t="s">
        <v>404</v>
      </c>
      <c r="C799" s="319"/>
      <c r="D799" s="11">
        <v>1916.33</v>
      </c>
      <c r="E799" s="12"/>
      <c r="F799" s="12"/>
      <c r="G799" s="13"/>
      <c r="H799" s="12"/>
      <c r="I799" s="13"/>
      <c r="J799" s="12"/>
      <c r="K799" s="13"/>
      <c r="L799" s="316">
        <v>1916.33</v>
      </c>
      <c r="M799" s="316"/>
      <c r="N799" s="12"/>
      <c r="O799" s="14"/>
    </row>
    <row r="800" spans="1:15" ht="12" hidden="1" customHeight="1" outlineLevel="2" x14ac:dyDescent="0.2">
      <c r="A800" s="3"/>
      <c r="B800" s="22"/>
      <c r="C800" s="23"/>
      <c r="D800" s="15">
        <v>30</v>
      </c>
      <c r="E800" s="16"/>
      <c r="F800" s="16"/>
      <c r="G800" s="17"/>
      <c r="H800" s="16"/>
      <c r="I800" s="17"/>
      <c r="J800" s="16"/>
      <c r="K800" s="17"/>
      <c r="L800" s="317">
        <v>30</v>
      </c>
      <c r="M800" s="317"/>
      <c r="N800" s="16"/>
      <c r="O800" s="18"/>
    </row>
    <row r="801" spans="1:15" ht="59.1" hidden="1" customHeight="1" outlineLevel="2" x14ac:dyDescent="0.2">
      <c r="A801" s="3"/>
      <c r="B801" s="319" t="s">
        <v>269</v>
      </c>
      <c r="C801" s="319"/>
      <c r="D801" s="11">
        <v>77796.75</v>
      </c>
      <c r="E801" s="12"/>
      <c r="F801" s="12"/>
      <c r="G801" s="13"/>
      <c r="H801" s="12"/>
      <c r="I801" s="13"/>
      <c r="J801" s="12"/>
      <c r="K801" s="13"/>
      <c r="L801" s="316">
        <v>77796.75</v>
      </c>
      <c r="M801" s="316"/>
      <c r="N801" s="12"/>
      <c r="O801" s="14"/>
    </row>
    <row r="802" spans="1:15" ht="12" hidden="1" customHeight="1" outlineLevel="2" x14ac:dyDescent="0.2">
      <c r="A802" s="3"/>
      <c r="B802" s="22"/>
      <c r="C802" s="23"/>
      <c r="D802" s="15">
        <v>75</v>
      </c>
      <c r="E802" s="16"/>
      <c r="F802" s="16"/>
      <c r="G802" s="17"/>
      <c r="H802" s="16"/>
      <c r="I802" s="17"/>
      <c r="J802" s="16"/>
      <c r="K802" s="17"/>
      <c r="L802" s="317">
        <v>75</v>
      </c>
      <c r="M802" s="317"/>
      <c r="N802" s="16"/>
      <c r="O802" s="18"/>
    </row>
    <row r="803" spans="1:15" ht="24" hidden="1" customHeight="1" outlineLevel="2" x14ac:dyDescent="0.2">
      <c r="A803" s="3"/>
      <c r="B803" s="319" t="s">
        <v>405</v>
      </c>
      <c r="C803" s="319"/>
      <c r="D803" s="11">
        <v>7440.68</v>
      </c>
      <c r="E803" s="12"/>
      <c r="F803" s="12"/>
      <c r="G803" s="13"/>
      <c r="H803" s="12"/>
      <c r="I803" s="13"/>
      <c r="J803" s="12"/>
      <c r="K803" s="13"/>
      <c r="L803" s="316">
        <v>7440.68</v>
      </c>
      <c r="M803" s="316"/>
      <c r="N803" s="12"/>
      <c r="O803" s="14"/>
    </row>
    <row r="804" spans="1:15" ht="12" hidden="1" customHeight="1" outlineLevel="2" x14ac:dyDescent="0.2">
      <c r="A804" s="3"/>
      <c r="B804" s="22"/>
      <c r="C804" s="23"/>
      <c r="D804" s="15">
        <v>2</v>
      </c>
      <c r="E804" s="16"/>
      <c r="F804" s="16"/>
      <c r="G804" s="17"/>
      <c r="H804" s="16"/>
      <c r="I804" s="17"/>
      <c r="J804" s="16"/>
      <c r="K804" s="17"/>
      <c r="L804" s="317">
        <v>2</v>
      </c>
      <c r="M804" s="317"/>
      <c r="N804" s="16"/>
      <c r="O804" s="18"/>
    </row>
    <row r="805" spans="1:15" ht="12" hidden="1" customHeight="1" outlineLevel="2" x14ac:dyDescent="0.2">
      <c r="A805" s="3"/>
      <c r="B805" s="319" t="s">
        <v>406</v>
      </c>
      <c r="C805" s="319"/>
      <c r="D805" s="11">
        <v>33015.339999999997</v>
      </c>
      <c r="E805" s="12"/>
      <c r="F805" s="12"/>
      <c r="G805" s="13"/>
      <c r="H805" s="12"/>
      <c r="I805" s="13"/>
      <c r="J805" s="12"/>
      <c r="K805" s="13"/>
      <c r="L805" s="316">
        <v>33015.339999999997</v>
      </c>
      <c r="M805" s="316"/>
      <c r="N805" s="12"/>
      <c r="O805" s="14"/>
    </row>
    <row r="806" spans="1:15" ht="12" hidden="1" customHeight="1" outlineLevel="2" x14ac:dyDescent="0.2">
      <c r="A806" s="3"/>
      <c r="B806" s="22"/>
      <c r="C806" s="23"/>
      <c r="D806" s="15">
        <v>2</v>
      </c>
      <c r="E806" s="16"/>
      <c r="F806" s="16"/>
      <c r="G806" s="17"/>
      <c r="H806" s="16"/>
      <c r="I806" s="17"/>
      <c r="J806" s="16"/>
      <c r="K806" s="17"/>
      <c r="L806" s="317">
        <v>2</v>
      </c>
      <c r="M806" s="317"/>
      <c r="N806" s="16"/>
      <c r="O806" s="18"/>
    </row>
    <row r="807" spans="1:15" ht="24" hidden="1" customHeight="1" outlineLevel="2" x14ac:dyDescent="0.2">
      <c r="A807" s="3"/>
      <c r="B807" s="319" t="s">
        <v>407</v>
      </c>
      <c r="C807" s="319"/>
      <c r="D807" s="11">
        <v>13830.53</v>
      </c>
      <c r="E807" s="12"/>
      <c r="F807" s="12"/>
      <c r="G807" s="13"/>
      <c r="H807" s="12"/>
      <c r="I807" s="13"/>
      <c r="J807" s="12"/>
      <c r="K807" s="13"/>
      <c r="L807" s="316">
        <v>13830.53</v>
      </c>
      <c r="M807" s="316"/>
      <c r="N807" s="12"/>
      <c r="O807" s="14"/>
    </row>
    <row r="808" spans="1:15" ht="12" hidden="1" customHeight="1" outlineLevel="2" x14ac:dyDescent="0.2">
      <c r="A808" s="3"/>
      <c r="B808" s="22"/>
      <c r="C808" s="23"/>
      <c r="D808" s="15">
        <v>7</v>
      </c>
      <c r="E808" s="16"/>
      <c r="F808" s="16"/>
      <c r="G808" s="17"/>
      <c r="H808" s="16"/>
      <c r="I808" s="17"/>
      <c r="J808" s="16"/>
      <c r="K808" s="17"/>
      <c r="L808" s="317">
        <v>7</v>
      </c>
      <c r="M808" s="317"/>
      <c r="N808" s="16"/>
      <c r="O808" s="18"/>
    </row>
    <row r="809" spans="1:15" ht="24" hidden="1" customHeight="1" outlineLevel="2" x14ac:dyDescent="0.2">
      <c r="A809" s="3"/>
      <c r="B809" s="319" t="s">
        <v>408</v>
      </c>
      <c r="C809" s="319"/>
      <c r="D809" s="11">
        <v>103794.91</v>
      </c>
      <c r="E809" s="12"/>
      <c r="F809" s="12"/>
      <c r="G809" s="13"/>
      <c r="H809" s="12"/>
      <c r="I809" s="13"/>
      <c r="J809" s="12"/>
      <c r="K809" s="13"/>
      <c r="L809" s="316">
        <v>103794.91</v>
      </c>
      <c r="M809" s="316"/>
      <c r="N809" s="12"/>
      <c r="O809" s="14"/>
    </row>
    <row r="810" spans="1:15" ht="12" hidden="1" customHeight="1" outlineLevel="2" x14ac:dyDescent="0.2">
      <c r="A810" s="3"/>
      <c r="B810" s="22"/>
      <c r="C810" s="23"/>
      <c r="D810" s="15">
        <v>2.0550000000000002</v>
      </c>
      <c r="E810" s="16"/>
      <c r="F810" s="16"/>
      <c r="G810" s="17"/>
      <c r="H810" s="16"/>
      <c r="I810" s="17"/>
      <c r="J810" s="16"/>
      <c r="K810" s="17"/>
      <c r="L810" s="317">
        <v>2.0550000000000002</v>
      </c>
      <c r="M810" s="317"/>
      <c r="N810" s="16"/>
      <c r="O810" s="18"/>
    </row>
    <row r="811" spans="1:15" ht="12" hidden="1" customHeight="1" outlineLevel="2" x14ac:dyDescent="0.2">
      <c r="A811" s="3"/>
      <c r="B811" s="319" t="s">
        <v>409</v>
      </c>
      <c r="C811" s="319"/>
      <c r="D811" s="11">
        <v>7549.83</v>
      </c>
      <c r="E811" s="12"/>
      <c r="F811" s="12"/>
      <c r="G811" s="13"/>
      <c r="H811" s="12"/>
      <c r="I811" s="13"/>
      <c r="J811" s="12"/>
      <c r="K811" s="13"/>
      <c r="L811" s="316">
        <v>7549.83</v>
      </c>
      <c r="M811" s="316"/>
      <c r="N811" s="12"/>
      <c r="O811" s="14"/>
    </row>
    <row r="812" spans="1:15" ht="12" hidden="1" customHeight="1" outlineLevel="2" x14ac:dyDescent="0.2">
      <c r="A812" s="3"/>
      <c r="B812" s="22"/>
      <c r="C812" s="23"/>
      <c r="D812" s="15">
        <v>0.57999999999999996</v>
      </c>
      <c r="E812" s="16"/>
      <c r="F812" s="16"/>
      <c r="G812" s="17"/>
      <c r="H812" s="16"/>
      <c r="I812" s="17"/>
      <c r="J812" s="16"/>
      <c r="K812" s="17"/>
      <c r="L812" s="317">
        <v>0.57999999999999996</v>
      </c>
      <c r="M812" s="317"/>
      <c r="N812" s="16"/>
      <c r="O812" s="18"/>
    </row>
    <row r="813" spans="1:15" ht="24" hidden="1" customHeight="1" outlineLevel="2" x14ac:dyDescent="0.2">
      <c r="A813" s="3"/>
      <c r="B813" s="319" t="s">
        <v>410</v>
      </c>
      <c r="C813" s="319"/>
      <c r="D813" s="11">
        <v>277396.61</v>
      </c>
      <c r="E813" s="12"/>
      <c r="F813" s="12"/>
      <c r="G813" s="13"/>
      <c r="H813" s="12"/>
      <c r="I813" s="13"/>
      <c r="J813" s="12"/>
      <c r="K813" s="13"/>
      <c r="L813" s="316">
        <v>277396.61</v>
      </c>
      <c r="M813" s="316"/>
      <c r="N813" s="12"/>
      <c r="O813" s="14"/>
    </row>
    <row r="814" spans="1:15" ht="12" hidden="1" customHeight="1" outlineLevel="2" x14ac:dyDescent="0.2">
      <c r="A814" s="3"/>
      <c r="B814" s="22"/>
      <c r="C814" s="23"/>
      <c r="D814" s="15">
        <v>3.86</v>
      </c>
      <c r="E814" s="16"/>
      <c r="F814" s="16"/>
      <c r="G814" s="17"/>
      <c r="H814" s="16"/>
      <c r="I814" s="17"/>
      <c r="J814" s="16"/>
      <c r="K814" s="17"/>
      <c r="L814" s="317">
        <v>3.86</v>
      </c>
      <c r="M814" s="317"/>
      <c r="N814" s="16"/>
      <c r="O814" s="18"/>
    </row>
    <row r="815" spans="1:15" ht="59.1" hidden="1" customHeight="1" outlineLevel="2" x14ac:dyDescent="0.2">
      <c r="A815" s="3"/>
      <c r="B815" s="319" t="s">
        <v>411</v>
      </c>
      <c r="C815" s="319"/>
      <c r="D815" s="11">
        <v>9119.08</v>
      </c>
      <c r="E815" s="12"/>
      <c r="F815" s="12"/>
      <c r="G815" s="13"/>
      <c r="H815" s="12"/>
      <c r="I815" s="13"/>
      <c r="J815" s="12"/>
      <c r="K815" s="13"/>
      <c r="L815" s="316">
        <v>9119.08</v>
      </c>
      <c r="M815" s="316"/>
      <c r="N815" s="12"/>
      <c r="O815" s="14"/>
    </row>
    <row r="816" spans="1:15" ht="12" hidden="1" customHeight="1" outlineLevel="2" x14ac:dyDescent="0.2">
      <c r="A816" s="3"/>
      <c r="B816" s="22"/>
      <c r="C816" s="23"/>
      <c r="D816" s="15">
        <v>0.19600000000000001</v>
      </c>
      <c r="E816" s="16"/>
      <c r="F816" s="16"/>
      <c r="G816" s="17"/>
      <c r="H816" s="16"/>
      <c r="I816" s="17"/>
      <c r="J816" s="16"/>
      <c r="K816" s="17"/>
      <c r="L816" s="317">
        <v>0.19600000000000001</v>
      </c>
      <c r="M816" s="317"/>
      <c r="N816" s="16"/>
      <c r="O816" s="18"/>
    </row>
    <row r="817" spans="1:27" ht="59.1" hidden="1" customHeight="1" outlineLevel="2" x14ac:dyDescent="0.2">
      <c r="A817" s="3"/>
      <c r="B817" s="319" t="s">
        <v>412</v>
      </c>
      <c r="C817" s="319"/>
      <c r="D817" s="11">
        <v>24855.14</v>
      </c>
      <c r="E817" s="12"/>
      <c r="F817" s="12"/>
      <c r="G817" s="13"/>
      <c r="H817" s="12"/>
      <c r="I817" s="13"/>
      <c r="J817" s="12"/>
      <c r="K817" s="13"/>
      <c r="L817" s="316">
        <v>24855.14</v>
      </c>
      <c r="M817" s="316"/>
      <c r="N817" s="12"/>
      <c r="O817" s="14"/>
    </row>
    <row r="818" spans="1:27" ht="12" hidden="1" customHeight="1" outlineLevel="2" x14ac:dyDescent="0.2">
      <c r="A818" s="3"/>
      <c r="B818" s="22"/>
      <c r="C818" s="23"/>
      <c r="D818" s="15">
        <v>0.372</v>
      </c>
      <c r="E818" s="16"/>
      <c r="F818" s="16"/>
      <c r="G818" s="17"/>
      <c r="H818" s="16"/>
      <c r="I818" s="17"/>
      <c r="J818" s="16"/>
      <c r="K818" s="17"/>
      <c r="L818" s="317">
        <v>0.372</v>
      </c>
      <c r="M818" s="317"/>
      <c r="N818" s="16"/>
      <c r="O818" s="18"/>
    </row>
    <row r="819" spans="1:27" ht="24" hidden="1" customHeight="1" outlineLevel="2" x14ac:dyDescent="0.2">
      <c r="A819" s="3"/>
      <c r="B819" s="319" t="s">
        <v>300</v>
      </c>
      <c r="C819" s="319"/>
      <c r="D819" s="11">
        <v>2231.42</v>
      </c>
      <c r="E819" s="12"/>
      <c r="F819" s="12"/>
      <c r="G819" s="13"/>
      <c r="H819" s="12"/>
      <c r="I819" s="13"/>
      <c r="J819" s="12"/>
      <c r="K819" s="13"/>
      <c r="L819" s="316">
        <v>2231.42</v>
      </c>
      <c r="M819" s="316"/>
      <c r="N819" s="12"/>
      <c r="O819" s="14"/>
    </row>
    <row r="820" spans="1:27" ht="12" hidden="1" customHeight="1" outlineLevel="2" x14ac:dyDescent="0.2">
      <c r="A820" s="3"/>
      <c r="B820" s="22"/>
      <c r="C820" s="23"/>
      <c r="D820" s="15">
        <v>4</v>
      </c>
      <c r="E820" s="16"/>
      <c r="F820" s="16"/>
      <c r="G820" s="17"/>
      <c r="H820" s="16"/>
      <c r="I820" s="17"/>
      <c r="J820" s="16"/>
      <c r="K820" s="17"/>
      <c r="L820" s="317">
        <v>4</v>
      </c>
      <c r="M820" s="317"/>
      <c r="N820" s="16"/>
      <c r="O820" s="18"/>
    </row>
    <row r="821" spans="1:27" ht="12" hidden="1" customHeight="1" outlineLevel="2" x14ac:dyDescent="0.2">
      <c r="A821" s="3"/>
      <c r="B821" s="319" t="s">
        <v>413</v>
      </c>
      <c r="C821" s="319"/>
      <c r="D821" s="11">
        <v>2426.7399999999998</v>
      </c>
      <c r="E821" s="12"/>
      <c r="F821" s="12"/>
      <c r="G821" s="13"/>
      <c r="H821" s="12"/>
      <c r="I821" s="13"/>
      <c r="J821" s="12"/>
      <c r="K821" s="13"/>
      <c r="L821" s="316">
        <v>2426.7399999999998</v>
      </c>
      <c r="M821" s="316"/>
      <c r="N821" s="12"/>
      <c r="O821" s="14"/>
    </row>
    <row r="822" spans="1:27" ht="12" hidden="1" customHeight="1" outlineLevel="2" x14ac:dyDescent="0.2">
      <c r="A822" s="3"/>
      <c r="B822" s="22"/>
      <c r="C822" s="23"/>
      <c r="D822" s="15">
        <v>7.5999999999999998E-2</v>
      </c>
      <c r="E822" s="16"/>
      <c r="F822" s="16"/>
      <c r="G822" s="17"/>
      <c r="H822" s="16"/>
      <c r="I822" s="17"/>
      <c r="J822" s="16"/>
      <c r="K822" s="17"/>
      <c r="L822" s="317">
        <v>7.5999999999999998E-2</v>
      </c>
      <c r="M822" s="317"/>
      <c r="N822" s="16"/>
      <c r="O822" s="18"/>
    </row>
    <row r="823" spans="1:27" ht="12" hidden="1" customHeight="1" outlineLevel="2" x14ac:dyDescent="0.2">
      <c r="A823" s="3"/>
      <c r="B823" s="319" t="s">
        <v>414</v>
      </c>
      <c r="C823" s="319"/>
      <c r="D823" s="11">
        <v>1525.43</v>
      </c>
      <c r="E823" s="12"/>
      <c r="F823" s="12"/>
      <c r="G823" s="13"/>
      <c r="H823" s="12"/>
      <c r="I823" s="13"/>
      <c r="J823" s="12"/>
      <c r="K823" s="13"/>
      <c r="L823" s="316">
        <v>1525.43</v>
      </c>
      <c r="M823" s="316"/>
      <c r="N823" s="12"/>
      <c r="O823" s="14"/>
    </row>
    <row r="824" spans="1:27" ht="12" hidden="1" customHeight="1" outlineLevel="2" x14ac:dyDescent="0.2">
      <c r="A824" s="3"/>
      <c r="B824" s="22"/>
      <c r="C824" s="23"/>
      <c r="D824" s="15">
        <v>200</v>
      </c>
      <c r="E824" s="16"/>
      <c r="F824" s="16"/>
      <c r="G824" s="17"/>
      <c r="H824" s="16"/>
      <c r="I824" s="17"/>
      <c r="J824" s="16"/>
      <c r="K824" s="17"/>
      <c r="L824" s="317">
        <v>200</v>
      </c>
      <c r="M824" s="317"/>
      <c r="N824" s="16"/>
      <c r="O824" s="18"/>
    </row>
    <row r="825" spans="1:27" ht="12" hidden="1" customHeight="1" outlineLevel="2" x14ac:dyDescent="0.2">
      <c r="A825" s="3"/>
      <c r="B825" s="319" t="s">
        <v>415</v>
      </c>
      <c r="C825" s="319"/>
      <c r="D825" s="11">
        <v>4861.29</v>
      </c>
      <c r="E825" s="12"/>
      <c r="F825" s="12"/>
      <c r="G825" s="13"/>
      <c r="H825" s="12"/>
      <c r="I825" s="13"/>
      <c r="J825" s="12"/>
      <c r="K825" s="13"/>
      <c r="L825" s="316">
        <v>4861.29</v>
      </c>
      <c r="M825" s="316"/>
      <c r="N825" s="12"/>
      <c r="O825" s="14"/>
    </row>
    <row r="826" spans="1:27" ht="12" hidden="1" customHeight="1" outlineLevel="2" x14ac:dyDescent="0.2">
      <c r="A826" s="3"/>
      <c r="B826" s="22"/>
      <c r="C826" s="23"/>
      <c r="D826" s="15">
        <v>1</v>
      </c>
      <c r="E826" s="16"/>
      <c r="F826" s="16"/>
      <c r="G826" s="17"/>
      <c r="H826" s="16"/>
      <c r="I826" s="17"/>
      <c r="J826" s="16"/>
      <c r="K826" s="17"/>
      <c r="L826" s="317">
        <v>1</v>
      </c>
      <c r="M826" s="317"/>
      <c r="N826" s="16"/>
      <c r="O826" s="18"/>
    </row>
    <row r="827" spans="1:27" ht="36" hidden="1" customHeight="1" outlineLevel="2" x14ac:dyDescent="0.2">
      <c r="A827" s="3"/>
      <c r="B827" s="319" t="s">
        <v>314</v>
      </c>
      <c r="C827" s="319"/>
      <c r="D827" s="11">
        <v>472472</v>
      </c>
      <c r="E827" s="12"/>
      <c r="F827" s="12"/>
      <c r="G827" s="13"/>
      <c r="H827" s="12"/>
      <c r="I827" s="13"/>
      <c r="J827" s="12"/>
      <c r="K827" s="13"/>
      <c r="L827" s="316">
        <v>472472</v>
      </c>
      <c r="M827" s="316"/>
      <c r="N827" s="12"/>
      <c r="O827" s="14"/>
    </row>
    <row r="828" spans="1:27" ht="12" hidden="1" customHeight="1" outlineLevel="2" x14ac:dyDescent="0.2">
      <c r="A828" s="3"/>
      <c r="B828" s="22"/>
      <c r="C828" s="23"/>
      <c r="D828" s="15">
        <v>440</v>
      </c>
      <c r="E828" s="16"/>
      <c r="F828" s="16"/>
      <c r="G828" s="17"/>
      <c r="H828" s="16"/>
      <c r="I828" s="17"/>
      <c r="J828" s="16"/>
      <c r="K828" s="17"/>
      <c r="L828" s="317">
        <v>440</v>
      </c>
      <c r="M828" s="317"/>
      <c r="N828" s="16"/>
      <c r="O828" s="18"/>
    </row>
    <row r="829" spans="1:27" ht="12" hidden="1" customHeight="1" x14ac:dyDescent="0.2">
      <c r="A829" s="10"/>
      <c r="B829" s="315" t="s">
        <v>416</v>
      </c>
      <c r="C829" s="315"/>
      <c r="D829" s="11">
        <v>1330888.96</v>
      </c>
      <c r="E829" s="12"/>
      <c r="F829" s="12"/>
      <c r="G829" s="13"/>
      <c r="H829" s="12"/>
      <c r="I829" s="13"/>
      <c r="J829" s="12"/>
      <c r="K829" s="13"/>
      <c r="L829" s="316">
        <v>1330888.96</v>
      </c>
      <c r="M829" s="316"/>
      <c r="N829" s="12"/>
      <c r="O829" s="14"/>
    </row>
    <row r="830" spans="1:27" ht="12" hidden="1" customHeight="1" x14ac:dyDescent="0.2">
      <c r="A830" s="3"/>
      <c r="B830" s="22"/>
      <c r="C830" s="23"/>
      <c r="D830" s="15">
        <v>2</v>
      </c>
      <c r="E830" s="16"/>
      <c r="F830" s="16"/>
      <c r="G830" s="17"/>
      <c r="H830" s="16"/>
      <c r="I830" s="17"/>
      <c r="J830" s="16"/>
      <c r="K830" s="17"/>
      <c r="L830" s="317">
        <v>2</v>
      </c>
      <c r="M830" s="317"/>
      <c r="N830" s="16"/>
      <c r="O830" s="18"/>
    </row>
    <row r="831" spans="1:27" ht="24" hidden="1" customHeight="1" outlineLevel="1" x14ac:dyDescent="0.2">
      <c r="A831" s="3"/>
      <c r="B831" s="318" t="s">
        <v>25</v>
      </c>
      <c r="C831" s="318"/>
      <c r="D831" s="11">
        <v>1330888.96</v>
      </c>
      <c r="E831" s="12"/>
      <c r="F831" s="12"/>
      <c r="G831" s="13"/>
      <c r="H831" s="12"/>
      <c r="I831" s="13"/>
      <c r="J831" s="12"/>
      <c r="K831" s="13"/>
      <c r="L831" s="316">
        <v>1330888.96</v>
      </c>
      <c r="M831" s="316"/>
      <c r="N831" s="12"/>
      <c r="O831" s="14"/>
    </row>
    <row r="832" spans="1:27" ht="12" hidden="1" customHeight="1" outlineLevel="1" collapsed="1" x14ac:dyDescent="0.2">
      <c r="A832" s="3"/>
      <c r="B832" s="19"/>
      <c r="C832" s="20"/>
      <c r="D832" s="15">
        <v>2</v>
      </c>
      <c r="E832" s="16"/>
      <c r="F832" s="16"/>
      <c r="G832" s="17"/>
      <c r="H832" s="16"/>
      <c r="I832" s="17"/>
      <c r="J832" s="16"/>
      <c r="K832" s="17"/>
      <c r="L832" s="317">
        <v>2</v>
      </c>
      <c r="M832" s="317"/>
      <c r="N832" s="16"/>
      <c r="O832" s="18"/>
      <c r="W832" s="1"/>
      <c r="X832" s="1"/>
      <c r="Y832" s="1"/>
      <c r="Z832" s="1"/>
      <c r="AA832" s="1"/>
    </row>
    <row r="833" spans="1:27" ht="12" hidden="1" customHeight="1" outlineLevel="2" x14ac:dyDescent="0.2">
      <c r="A833" s="3"/>
      <c r="B833" s="319" t="s">
        <v>417</v>
      </c>
      <c r="C833" s="319"/>
      <c r="D833" s="11">
        <v>738528.96</v>
      </c>
      <c r="E833" s="12"/>
      <c r="F833" s="12"/>
      <c r="G833" s="13"/>
      <c r="H833" s="12"/>
      <c r="I833" s="13"/>
      <c r="J833" s="12"/>
      <c r="K833" s="13"/>
      <c r="L833" s="316">
        <v>738528.96</v>
      </c>
      <c r="M833" s="316"/>
      <c r="N833" s="12"/>
      <c r="O833" s="14"/>
      <c r="W833" s="1"/>
      <c r="X833" s="1"/>
      <c r="Y833" s="1"/>
      <c r="Z833" s="1"/>
      <c r="AA833" s="1"/>
    </row>
    <row r="834" spans="1:27" ht="12" hidden="1" customHeight="1" outlineLevel="2" x14ac:dyDescent="0.2">
      <c r="A834" s="3"/>
      <c r="B834" s="22"/>
      <c r="C834" s="23"/>
      <c r="D834" s="15">
        <v>1</v>
      </c>
      <c r="E834" s="16"/>
      <c r="F834" s="16"/>
      <c r="G834" s="17"/>
      <c r="H834" s="16"/>
      <c r="I834" s="17"/>
      <c r="J834" s="16"/>
      <c r="K834" s="17"/>
      <c r="L834" s="317">
        <v>1</v>
      </c>
      <c r="M834" s="317"/>
      <c r="N834" s="16"/>
      <c r="O834" s="18"/>
      <c r="W834" s="1"/>
      <c r="X834" s="1"/>
      <c r="Y834" s="1"/>
      <c r="Z834" s="1"/>
      <c r="AA834" s="1"/>
    </row>
    <row r="835" spans="1:27" ht="24" hidden="1" customHeight="1" outlineLevel="2" x14ac:dyDescent="0.2">
      <c r="A835" s="3"/>
      <c r="B835" s="319" t="s">
        <v>418</v>
      </c>
      <c r="C835" s="319"/>
      <c r="D835" s="11">
        <v>592360</v>
      </c>
      <c r="E835" s="12"/>
      <c r="F835" s="12"/>
      <c r="G835" s="13"/>
      <c r="H835" s="12"/>
      <c r="I835" s="13"/>
      <c r="J835" s="12"/>
      <c r="K835" s="13"/>
      <c r="L835" s="316">
        <v>592360</v>
      </c>
      <c r="M835" s="316"/>
      <c r="N835" s="12"/>
      <c r="O835" s="14"/>
      <c r="W835" s="1"/>
      <c r="X835" s="1"/>
      <c r="Y835" s="1"/>
      <c r="Z835" s="1"/>
      <c r="AA835" s="1"/>
    </row>
    <row r="836" spans="1:27" ht="12" hidden="1" customHeight="1" outlineLevel="2" thickBot="1" x14ac:dyDescent="0.25">
      <c r="A836" s="3"/>
      <c r="B836" s="22"/>
      <c r="C836" s="23"/>
      <c r="D836" s="15">
        <v>1</v>
      </c>
      <c r="E836" s="16"/>
      <c r="F836" s="16"/>
      <c r="G836" s="17"/>
      <c r="H836" s="16"/>
      <c r="I836" s="17"/>
      <c r="J836" s="16"/>
      <c r="K836" s="17"/>
      <c r="L836" s="317">
        <v>1</v>
      </c>
      <c r="M836" s="317"/>
      <c r="N836" s="16"/>
      <c r="O836" s="18"/>
      <c r="W836" s="1"/>
      <c r="X836" s="1"/>
      <c r="Y836" s="1"/>
      <c r="Z836" s="1"/>
      <c r="AA836" s="1"/>
    </row>
    <row r="837" spans="1:27" ht="12" customHeight="1" thickBot="1" x14ac:dyDescent="0.25">
      <c r="A837" s="3"/>
      <c r="B837" s="342" t="s">
        <v>419</v>
      </c>
      <c r="C837" s="342"/>
      <c r="D837" s="26">
        <v>20075378.829999998</v>
      </c>
      <c r="E837" s="27"/>
      <c r="F837" s="27"/>
      <c r="G837" s="28"/>
      <c r="H837" s="343">
        <v>4379450.04</v>
      </c>
      <c r="I837" s="343"/>
      <c r="J837" s="343">
        <v>5722125.0999999996</v>
      </c>
      <c r="K837" s="343"/>
      <c r="L837" s="343">
        <v>18732703.77</v>
      </c>
      <c r="M837" s="343"/>
      <c r="N837" s="27"/>
      <c r="O837" s="29"/>
      <c r="W837" s="1"/>
      <c r="X837" s="1"/>
      <c r="Y837" s="1"/>
      <c r="Z837" s="1"/>
      <c r="AA837" s="1"/>
    </row>
    <row r="838" spans="1:27" s="1" customFormat="1" ht="6.95" customHeight="1" x14ac:dyDescent="0.2"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W838"/>
      <c r="X838"/>
      <c r="Y838"/>
      <c r="Z838"/>
      <c r="AA838"/>
    </row>
    <row r="839" spans="1:27" s="1" customFormat="1" ht="11.1" hidden="1" customHeight="1" x14ac:dyDescent="0.2">
      <c r="W839"/>
      <c r="X839"/>
      <c r="Y839"/>
      <c r="Z839"/>
      <c r="AA839"/>
    </row>
    <row r="840" spans="1:27" s="1" customFormat="1" ht="11.1" hidden="1" customHeight="1" x14ac:dyDescent="0.2">
      <c r="W840"/>
      <c r="X840"/>
      <c r="Y840"/>
      <c r="Z840"/>
      <c r="AA840"/>
    </row>
    <row r="841" spans="1:27" s="1" customFormat="1" ht="21.95" hidden="1" customHeight="1" x14ac:dyDescent="0.2">
      <c r="B841" s="31" t="s">
        <v>420</v>
      </c>
      <c r="C841" s="341" t="s">
        <v>421</v>
      </c>
      <c r="D841" s="341"/>
      <c r="E841" s="341"/>
      <c r="G841" s="33"/>
      <c r="H841" s="33"/>
      <c r="K841" s="32"/>
      <c r="L841" s="32"/>
      <c r="W841"/>
      <c r="X841"/>
      <c r="Y841"/>
      <c r="Z841"/>
      <c r="AA841"/>
    </row>
    <row r="842" spans="1:27" s="1" customFormat="1" ht="11.1" hidden="1" customHeight="1" x14ac:dyDescent="0.2">
      <c r="C842" s="34" t="s">
        <v>422</v>
      </c>
      <c r="D842" s="34"/>
      <c r="E842" s="34"/>
      <c r="G842" s="34" t="s">
        <v>423</v>
      </c>
      <c r="H842" s="34"/>
      <c r="K842" s="34" t="s">
        <v>424</v>
      </c>
      <c r="L842" s="34"/>
      <c r="W842"/>
      <c r="X842"/>
      <c r="Y842"/>
      <c r="Z842"/>
      <c r="AA842"/>
    </row>
    <row r="843" spans="1:27" s="1" customFormat="1" ht="11.1" hidden="1" customHeight="1" x14ac:dyDescent="0.2">
      <c r="W843"/>
      <c r="X843"/>
      <c r="Y843"/>
      <c r="Z843"/>
      <c r="AA843"/>
    </row>
  </sheetData>
  <autoFilter ref="A8:AA837">
    <filterColumn colId="4" showButton="0"/>
    <filterColumn colId="5" showButton="0"/>
    <filterColumn colId="7" showButton="0"/>
    <filterColumn colId="9" showButton="0">
      <customFilters>
        <customFilter operator="notEqual" val=" "/>
      </customFilters>
    </filterColumn>
    <filterColumn colId="11" showButton="0"/>
    <filterColumn colId="13" showButton="0"/>
  </autoFilter>
  <mergeCells count="1284">
    <mergeCell ref="C841:E841"/>
    <mergeCell ref="L828:M828"/>
    <mergeCell ref="B829:C829"/>
    <mergeCell ref="L829:M829"/>
    <mergeCell ref="L830:M830"/>
    <mergeCell ref="B831:C831"/>
    <mergeCell ref="L831:M831"/>
    <mergeCell ref="L832:M832"/>
    <mergeCell ref="B833:C833"/>
    <mergeCell ref="L833:M833"/>
    <mergeCell ref="L834:M834"/>
    <mergeCell ref="B835:C835"/>
    <mergeCell ref="L835:M835"/>
    <mergeCell ref="L836:M836"/>
    <mergeCell ref="B837:C837"/>
    <mergeCell ref="H837:I837"/>
    <mergeCell ref="J837:K837"/>
    <mergeCell ref="L837:M837"/>
    <mergeCell ref="L816:M816"/>
    <mergeCell ref="B817:C817"/>
    <mergeCell ref="L817:M817"/>
    <mergeCell ref="L818:M818"/>
    <mergeCell ref="B819:C819"/>
    <mergeCell ref="L819:M819"/>
    <mergeCell ref="L820:M820"/>
    <mergeCell ref="B821:C821"/>
    <mergeCell ref="L821:M821"/>
    <mergeCell ref="L822:M822"/>
    <mergeCell ref="B823:C823"/>
    <mergeCell ref="L823:M823"/>
    <mergeCell ref="L824:M824"/>
    <mergeCell ref="B825:C825"/>
    <mergeCell ref="L825:M825"/>
    <mergeCell ref="L826:M826"/>
    <mergeCell ref="B827:C827"/>
    <mergeCell ref="L827:M827"/>
    <mergeCell ref="L804:M804"/>
    <mergeCell ref="B805:C805"/>
    <mergeCell ref="L805:M805"/>
    <mergeCell ref="L806:M806"/>
    <mergeCell ref="B807:C807"/>
    <mergeCell ref="L807:M807"/>
    <mergeCell ref="L808:M808"/>
    <mergeCell ref="B809:C809"/>
    <mergeCell ref="L809:M809"/>
    <mergeCell ref="L810:M810"/>
    <mergeCell ref="B811:C811"/>
    <mergeCell ref="L811:M811"/>
    <mergeCell ref="L812:M812"/>
    <mergeCell ref="B813:C813"/>
    <mergeCell ref="L813:M813"/>
    <mergeCell ref="L814:M814"/>
    <mergeCell ref="B815:C815"/>
    <mergeCell ref="L815:M815"/>
    <mergeCell ref="L792:M792"/>
    <mergeCell ref="B793:C793"/>
    <mergeCell ref="L793:M793"/>
    <mergeCell ref="L794:M794"/>
    <mergeCell ref="B795:C795"/>
    <mergeCell ref="L795:M795"/>
    <mergeCell ref="L796:M796"/>
    <mergeCell ref="B797:C797"/>
    <mergeCell ref="L797:M797"/>
    <mergeCell ref="L798:M798"/>
    <mergeCell ref="B799:C799"/>
    <mergeCell ref="L799:M799"/>
    <mergeCell ref="L800:M800"/>
    <mergeCell ref="B801:C801"/>
    <mergeCell ref="L801:M801"/>
    <mergeCell ref="L802:M802"/>
    <mergeCell ref="B803:C803"/>
    <mergeCell ref="L803:M803"/>
    <mergeCell ref="L780:M780"/>
    <mergeCell ref="B781:C781"/>
    <mergeCell ref="L781:M781"/>
    <mergeCell ref="L782:M782"/>
    <mergeCell ref="B783:C783"/>
    <mergeCell ref="L783:M783"/>
    <mergeCell ref="L784:M784"/>
    <mergeCell ref="B785:C785"/>
    <mergeCell ref="L785:M785"/>
    <mergeCell ref="L786:M786"/>
    <mergeCell ref="B787:C787"/>
    <mergeCell ref="L787:M787"/>
    <mergeCell ref="L788:M788"/>
    <mergeCell ref="B789:C789"/>
    <mergeCell ref="L789:M789"/>
    <mergeCell ref="L790:M790"/>
    <mergeCell ref="B791:C791"/>
    <mergeCell ref="L791:M791"/>
    <mergeCell ref="L768:M768"/>
    <mergeCell ref="B769:C769"/>
    <mergeCell ref="L769:M769"/>
    <mergeCell ref="L770:M770"/>
    <mergeCell ref="B771:C771"/>
    <mergeCell ref="L771:M771"/>
    <mergeCell ref="L772:M772"/>
    <mergeCell ref="B773:C773"/>
    <mergeCell ref="L773:M773"/>
    <mergeCell ref="L774:M774"/>
    <mergeCell ref="B775:C775"/>
    <mergeCell ref="L775:M775"/>
    <mergeCell ref="L776:M776"/>
    <mergeCell ref="B777:C777"/>
    <mergeCell ref="L777:M777"/>
    <mergeCell ref="L778:M778"/>
    <mergeCell ref="B779:C779"/>
    <mergeCell ref="L779:M779"/>
    <mergeCell ref="L756:M756"/>
    <mergeCell ref="B757:C757"/>
    <mergeCell ref="L757:M757"/>
    <mergeCell ref="L758:M758"/>
    <mergeCell ref="B759:C759"/>
    <mergeCell ref="L759:M759"/>
    <mergeCell ref="L760:M760"/>
    <mergeCell ref="B761:C761"/>
    <mergeCell ref="L761:M761"/>
    <mergeCell ref="L762:M762"/>
    <mergeCell ref="B763:C763"/>
    <mergeCell ref="L763:M763"/>
    <mergeCell ref="L764:M764"/>
    <mergeCell ref="B765:C765"/>
    <mergeCell ref="L765:M765"/>
    <mergeCell ref="L766:M766"/>
    <mergeCell ref="B767:C767"/>
    <mergeCell ref="L767:M767"/>
    <mergeCell ref="L744:M744"/>
    <mergeCell ref="B745:C745"/>
    <mergeCell ref="L745:M745"/>
    <mergeCell ref="L746:M746"/>
    <mergeCell ref="B747:C747"/>
    <mergeCell ref="L747:M747"/>
    <mergeCell ref="L748:M748"/>
    <mergeCell ref="B749:C749"/>
    <mergeCell ref="L749:M749"/>
    <mergeCell ref="L750:M750"/>
    <mergeCell ref="B751:C751"/>
    <mergeCell ref="L751:M751"/>
    <mergeCell ref="L752:M752"/>
    <mergeCell ref="B753:C753"/>
    <mergeCell ref="L753:M753"/>
    <mergeCell ref="L754:M754"/>
    <mergeCell ref="B755:C755"/>
    <mergeCell ref="L755:M755"/>
    <mergeCell ref="L732:M732"/>
    <mergeCell ref="B733:C733"/>
    <mergeCell ref="L733:M733"/>
    <mergeCell ref="L734:M734"/>
    <mergeCell ref="B735:C735"/>
    <mergeCell ref="L735:M735"/>
    <mergeCell ref="L736:M736"/>
    <mergeCell ref="B737:C737"/>
    <mergeCell ref="L737:M737"/>
    <mergeCell ref="L738:M738"/>
    <mergeCell ref="B739:C739"/>
    <mergeCell ref="L739:M739"/>
    <mergeCell ref="L740:M740"/>
    <mergeCell ref="B741:C741"/>
    <mergeCell ref="L741:M741"/>
    <mergeCell ref="L742:M742"/>
    <mergeCell ref="B743:C743"/>
    <mergeCell ref="L743:M743"/>
    <mergeCell ref="L720:M720"/>
    <mergeCell ref="B721:C721"/>
    <mergeCell ref="L721:M721"/>
    <mergeCell ref="L722:M722"/>
    <mergeCell ref="B723:C723"/>
    <mergeCell ref="L723:M723"/>
    <mergeCell ref="L724:M724"/>
    <mergeCell ref="B725:C725"/>
    <mergeCell ref="L725:M725"/>
    <mergeCell ref="L726:M726"/>
    <mergeCell ref="B727:C727"/>
    <mergeCell ref="L727:M727"/>
    <mergeCell ref="L728:M728"/>
    <mergeCell ref="B729:C729"/>
    <mergeCell ref="L729:M729"/>
    <mergeCell ref="L730:M730"/>
    <mergeCell ref="B731:C731"/>
    <mergeCell ref="L731:M731"/>
    <mergeCell ref="L708:M708"/>
    <mergeCell ref="B709:C709"/>
    <mergeCell ref="L709:M709"/>
    <mergeCell ref="L710:M710"/>
    <mergeCell ref="B711:C711"/>
    <mergeCell ref="L711:M711"/>
    <mergeCell ref="L712:M712"/>
    <mergeCell ref="B713:C713"/>
    <mergeCell ref="L713:M713"/>
    <mergeCell ref="L714:M714"/>
    <mergeCell ref="B715:C715"/>
    <mergeCell ref="L715:M715"/>
    <mergeCell ref="L716:M716"/>
    <mergeCell ref="B717:C717"/>
    <mergeCell ref="L717:M717"/>
    <mergeCell ref="L718:M718"/>
    <mergeCell ref="B719:C719"/>
    <mergeCell ref="L719:M719"/>
    <mergeCell ref="L696:M696"/>
    <mergeCell ref="B697:C697"/>
    <mergeCell ref="L697:M697"/>
    <mergeCell ref="L698:M698"/>
    <mergeCell ref="B699:C699"/>
    <mergeCell ref="L699:M699"/>
    <mergeCell ref="L700:M700"/>
    <mergeCell ref="B701:C701"/>
    <mergeCell ref="L701:M701"/>
    <mergeCell ref="L702:M702"/>
    <mergeCell ref="B703:C703"/>
    <mergeCell ref="L703:M703"/>
    <mergeCell ref="L704:M704"/>
    <mergeCell ref="B705:C705"/>
    <mergeCell ref="L705:M705"/>
    <mergeCell ref="L706:M706"/>
    <mergeCell ref="B707:C707"/>
    <mergeCell ref="L707:M707"/>
    <mergeCell ref="L684:M684"/>
    <mergeCell ref="B685:C685"/>
    <mergeCell ref="L685:M685"/>
    <mergeCell ref="L686:M686"/>
    <mergeCell ref="B687:C687"/>
    <mergeCell ref="L687:M687"/>
    <mergeCell ref="L688:M688"/>
    <mergeCell ref="B689:C689"/>
    <mergeCell ref="L689:M689"/>
    <mergeCell ref="L690:M690"/>
    <mergeCell ref="B691:C691"/>
    <mergeCell ref="L691:M691"/>
    <mergeCell ref="L692:M692"/>
    <mergeCell ref="B693:C693"/>
    <mergeCell ref="L693:M693"/>
    <mergeCell ref="L694:M694"/>
    <mergeCell ref="B695:C695"/>
    <mergeCell ref="L695:M695"/>
    <mergeCell ref="L672:M672"/>
    <mergeCell ref="B673:C673"/>
    <mergeCell ref="L673:M673"/>
    <mergeCell ref="L674:M674"/>
    <mergeCell ref="B675:C675"/>
    <mergeCell ref="L675:M675"/>
    <mergeCell ref="L676:M676"/>
    <mergeCell ref="B677:C677"/>
    <mergeCell ref="L677:M677"/>
    <mergeCell ref="L678:M678"/>
    <mergeCell ref="B679:C679"/>
    <mergeCell ref="L679:M679"/>
    <mergeCell ref="L680:M680"/>
    <mergeCell ref="B681:C681"/>
    <mergeCell ref="L681:M681"/>
    <mergeCell ref="L682:M682"/>
    <mergeCell ref="B683:C683"/>
    <mergeCell ref="L683:M683"/>
    <mergeCell ref="L660:M660"/>
    <mergeCell ref="B661:C661"/>
    <mergeCell ref="L661:M661"/>
    <mergeCell ref="L662:M662"/>
    <mergeCell ref="B663:C663"/>
    <mergeCell ref="L663:M663"/>
    <mergeCell ref="L664:M664"/>
    <mergeCell ref="B665:C665"/>
    <mergeCell ref="L665:M665"/>
    <mergeCell ref="L666:M666"/>
    <mergeCell ref="B667:C667"/>
    <mergeCell ref="L667:M667"/>
    <mergeCell ref="L668:M668"/>
    <mergeCell ref="B669:C669"/>
    <mergeCell ref="L669:M669"/>
    <mergeCell ref="L670:M670"/>
    <mergeCell ref="B671:C671"/>
    <mergeCell ref="L671:M671"/>
    <mergeCell ref="L648:M648"/>
    <mergeCell ref="B649:C649"/>
    <mergeCell ref="L649:M649"/>
    <mergeCell ref="L650:M650"/>
    <mergeCell ref="B651:C651"/>
    <mergeCell ref="L651:M651"/>
    <mergeCell ref="L652:M652"/>
    <mergeCell ref="B653:C653"/>
    <mergeCell ref="L653:M653"/>
    <mergeCell ref="L654:M654"/>
    <mergeCell ref="B655:C655"/>
    <mergeCell ref="L655:M655"/>
    <mergeCell ref="L656:M656"/>
    <mergeCell ref="B657:C657"/>
    <mergeCell ref="L657:M657"/>
    <mergeCell ref="L658:M658"/>
    <mergeCell ref="B659:C659"/>
    <mergeCell ref="L659:M659"/>
    <mergeCell ref="L636:M636"/>
    <mergeCell ref="B637:C637"/>
    <mergeCell ref="L637:M637"/>
    <mergeCell ref="L638:M638"/>
    <mergeCell ref="B639:C639"/>
    <mergeCell ref="L639:M639"/>
    <mergeCell ref="L640:M640"/>
    <mergeCell ref="B641:C641"/>
    <mergeCell ref="L641:M641"/>
    <mergeCell ref="L642:M642"/>
    <mergeCell ref="B643:C643"/>
    <mergeCell ref="L643:M643"/>
    <mergeCell ref="L644:M644"/>
    <mergeCell ref="B645:C645"/>
    <mergeCell ref="L645:M645"/>
    <mergeCell ref="L646:M646"/>
    <mergeCell ref="B647:C647"/>
    <mergeCell ref="L647:M647"/>
    <mergeCell ref="L624:M624"/>
    <mergeCell ref="B625:C625"/>
    <mergeCell ref="L625:M625"/>
    <mergeCell ref="L626:M626"/>
    <mergeCell ref="B627:C627"/>
    <mergeCell ref="L627:M627"/>
    <mergeCell ref="L628:M628"/>
    <mergeCell ref="B629:C629"/>
    <mergeCell ref="L629:M629"/>
    <mergeCell ref="L630:M630"/>
    <mergeCell ref="B631:C631"/>
    <mergeCell ref="L631:M631"/>
    <mergeCell ref="L632:M632"/>
    <mergeCell ref="B633:C633"/>
    <mergeCell ref="L633:M633"/>
    <mergeCell ref="L634:M634"/>
    <mergeCell ref="B635:C635"/>
    <mergeCell ref="L635:M635"/>
    <mergeCell ref="L612:M612"/>
    <mergeCell ref="B613:C613"/>
    <mergeCell ref="L613:M613"/>
    <mergeCell ref="L614:M614"/>
    <mergeCell ref="B615:C615"/>
    <mergeCell ref="L615:M615"/>
    <mergeCell ref="L616:M616"/>
    <mergeCell ref="B617:C617"/>
    <mergeCell ref="L617:M617"/>
    <mergeCell ref="L618:M618"/>
    <mergeCell ref="B619:C619"/>
    <mergeCell ref="L619:M619"/>
    <mergeCell ref="L620:M620"/>
    <mergeCell ref="B621:C621"/>
    <mergeCell ref="L621:M621"/>
    <mergeCell ref="L622:M622"/>
    <mergeCell ref="B623:C623"/>
    <mergeCell ref="L623:M623"/>
    <mergeCell ref="L600:M600"/>
    <mergeCell ref="B601:C601"/>
    <mergeCell ref="L601:M601"/>
    <mergeCell ref="L602:M602"/>
    <mergeCell ref="B603:C603"/>
    <mergeCell ref="L603:M603"/>
    <mergeCell ref="L604:M604"/>
    <mergeCell ref="B605:C605"/>
    <mergeCell ref="L605:M605"/>
    <mergeCell ref="L606:M606"/>
    <mergeCell ref="B607:C607"/>
    <mergeCell ref="L607:M607"/>
    <mergeCell ref="L608:M608"/>
    <mergeCell ref="B609:C609"/>
    <mergeCell ref="L609:M609"/>
    <mergeCell ref="L610:M610"/>
    <mergeCell ref="B611:C611"/>
    <mergeCell ref="L611:M611"/>
    <mergeCell ref="L588:M588"/>
    <mergeCell ref="B589:C589"/>
    <mergeCell ref="L589:M589"/>
    <mergeCell ref="L590:M590"/>
    <mergeCell ref="B591:C591"/>
    <mergeCell ref="L591:M591"/>
    <mergeCell ref="L592:M592"/>
    <mergeCell ref="B593:C593"/>
    <mergeCell ref="L593:M593"/>
    <mergeCell ref="L594:M594"/>
    <mergeCell ref="B595:C595"/>
    <mergeCell ref="L595:M595"/>
    <mergeCell ref="L596:M596"/>
    <mergeCell ref="B597:C597"/>
    <mergeCell ref="L597:M597"/>
    <mergeCell ref="L598:M598"/>
    <mergeCell ref="B599:C599"/>
    <mergeCell ref="L599:M599"/>
    <mergeCell ref="J576:K576"/>
    <mergeCell ref="B577:C577"/>
    <mergeCell ref="J577:K577"/>
    <mergeCell ref="J578:K578"/>
    <mergeCell ref="B579:C579"/>
    <mergeCell ref="L579:M579"/>
    <mergeCell ref="L580:M580"/>
    <mergeCell ref="B581:C581"/>
    <mergeCell ref="L581:M581"/>
    <mergeCell ref="L582:M582"/>
    <mergeCell ref="B583:C583"/>
    <mergeCell ref="L583:M583"/>
    <mergeCell ref="L584:M584"/>
    <mergeCell ref="B585:C585"/>
    <mergeCell ref="L585:M585"/>
    <mergeCell ref="L586:M586"/>
    <mergeCell ref="B587:C587"/>
    <mergeCell ref="L587:M587"/>
    <mergeCell ref="L564:M564"/>
    <mergeCell ref="B565:C565"/>
    <mergeCell ref="L565:M565"/>
    <mergeCell ref="L566:M566"/>
    <mergeCell ref="B567:C567"/>
    <mergeCell ref="L567:M567"/>
    <mergeCell ref="L568:M568"/>
    <mergeCell ref="B569:C569"/>
    <mergeCell ref="L569:M569"/>
    <mergeCell ref="L570:M570"/>
    <mergeCell ref="B571:C571"/>
    <mergeCell ref="L571:M571"/>
    <mergeCell ref="L572:M572"/>
    <mergeCell ref="B573:C573"/>
    <mergeCell ref="L573:M573"/>
    <mergeCell ref="L574:M574"/>
    <mergeCell ref="B575:C575"/>
    <mergeCell ref="J575:K575"/>
    <mergeCell ref="L552:M552"/>
    <mergeCell ref="B553:C553"/>
    <mergeCell ref="L553:M553"/>
    <mergeCell ref="L554:M554"/>
    <mergeCell ref="B555:C555"/>
    <mergeCell ref="L555:M555"/>
    <mergeCell ref="L556:M556"/>
    <mergeCell ref="B557:C557"/>
    <mergeCell ref="L557:M557"/>
    <mergeCell ref="L558:M558"/>
    <mergeCell ref="B559:C559"/>
    <mergeCell ref="L559:M559"/>
    <mergeCell ref="L560:M560"/>
    <mergeCell ref="B561:C561"/>
    <mergeCell ref="L561:M561"/>
    <mergeCell ref="L562:M562"/>
    <mergeCell ref="B563:C563"/>
    <mergeCell ref="L563:M563"/>
    <mergeCell ref="L540:M540"/>
    <mergeCell ref="B541:C541"/>
    <mergeCell ref="L541:M541"/>
    <mergeCell ref="L542:M542"/>
    <mergeCell ref="B543:C543"/>
    <mergeCell ref="L543:M543"/>
    <mergeCell ref="L544:M544"/>
    <mergeCell ref="B545:C545"/>
    <mergeCell ref="L545:M545"/>
    <mergeCell ref="L546:M546"/>
    <mergeCell ref="B547:C547"/>
    <mergeCell ref="L547:M547"/>
    <mergeCell ref="L548:M548"/>
    <mergeCell ref="B549:C549"/>
    <mergeCell ref="L549:M549"/>
    <mergeCell ref="L550:M550"/>
    <mergeCell ref="B551:C551"/>
    <mergeCell ref="L551:M551"/>
    <mergeCell ref="L528:M528"/>
    <mergeCell ref="B529:C529"/>
    <mergeCell ref="L529:M529"/>
    <mergeCell ref="L530:M530"/>
    <mergeCell ref="B531:C531"/>
    <mergeCell ref="L531:M531"/>
    <mergeCell ref="L532:M532"/>
    <mergeCell ref="B533:C533"/>
    <mergeCell ref="L533:M533"/>
    <mergeCell ref="L534:M534"/>
    <mergeCell ref="B535:C535"/>
    <mergeCell ref="L535:M535"/>
    <mergeCell ref="L536:M536"/>
    <mergeCell ref="B537:C537"/>
    <mergeCell ref="L537:M537"/>
    <mergeCell ref="L538:M538"/>
    <mergeCell ref="B539:C539"/>
    <mergeCell ref="L539:M539"/>
    <mergeCell ref="L516:M516"/>
    <mergeCell ref="B517:C517"/>
    <mergeCell ref="L517:M517"/>
    <mergeCell ref="L518:M518"/>
    <mergeCell ref="B519:C519"/>
    <mergeCell ref="L519:M519"/>
    <mergeCell ref="L520:M520"/>
    <mergeCell ref="B521:C521"/>
    <mergeCell ref="L521:M521"/>
    <mergeCell ref="L522:M522"/>
    <mergeCell ref="B523:C523"/>
    <mergeCell ref="L523:M523"/>
    <mergeCell ref="L524:M524"/>
    <mergeCell ref="B525:C525"/>
    <mergeCell ref="L525:M525"/>
    <mergeCell ref="L526:M526"/>
    <mergeCell ref="B527:C527"/>
    <mergeCell ref="L527:M527"/>
    <mergeCell ref="L504:M504"/>
    <mergeCell ref="B505:C505"/>
    <mergeCell ref="L505:M505"/>
    <mergeCell ref="L506:M506"/>
    <mergeCell ref="B507:C507"/>
    <mergeCell ref="L507:M507"/>
    <mergeCell ref="L508:M508"/>
    <mergeCell ref="B509:C509"/>
    <mergeCell ref="L509:M509"/>
    <mergeCell ref="L510:M510"/>
    <mergeCell ref="B511:C511"/>
    <mergeCell ref="L511:M511"/>
    <mergeCell ref="L512:M512"/>
    <mergeCell ref="B513:C513"/>
    <mergeCell ref="L513:M513"/>
    <mergeCell ref="L514:M514"/>
    <mergeCell ref="B515:C515"/>
    <mergeCell ref="L515:M515"/>
    <mergeCell ref="L492:M492"/>
    <mergeCell ref="B493:C493"/>
    <mergeCell ref="L493:M493"/>
    <mergeCell ref="L494:M494"/>
    <mergeCell ref="B495:C495"/>
    <mergeCell ref="L495:M495"/>
    <mergeCell ref="L496:M496"/>
    <mergeCell ref="B497:C497"/>
    <mergeCell ref="L497:M497"/>
    <mergeCell ref="L498:M498"/>
    <mergeCell ref="B499:C499"/>
    <mergeCell ref="L499:M499"/>
    <mergeCell ref="L500:M500"/>
    <mergeCell ref="B501:C501"/>
    <mergeCell ref="L501:M501"/>
    <mergeCell ref="L502:M502"/>
    <mergeCell ref="B503:C503"/>
    <mergeCell ref="L503:M503"/>
    <mergeCell ref="L480:M480"/>
    <mergeCell ref="B481:C481"/>
    <mergeCell ref="L481:M481"/>
    <mergeCell ref="L482:M482"/>
    <mergeCell ref="B483:C483"/>
    <mergeCell ref="L483:M483"/>
    <mergeCell ref="L484:M484"/>
    <mergeCell ref="B485:C485"/>
    <mergeCell ref="L485:M485"/>
    <mergeCell ref="L486:M486"/>
    <mergeCell ref="B487:C487"/>
    <mergeCell ref="L487:M487"/>
    <mergeCell ref="L488:M488"/>
    <mergeCell ref="B489:C489"/>
    <mergeCell ref="L489:M489"/>
    <mergeCell ref="L490:M490"/>
    <mergeCell ref="B491:C491"/>
    <mergeCell ref="L491:M491"/>
    <mergeCell ref="L468:M468"/>
    <mergeCell ref="B469:C469"/>
    <mergeCell ref="L469:M469"/>
    <mergeCell ref="L470:M470"/>
    <mergeCell ref="B471:C471"/>
    <mergeCell ref="L471:M471"/>
    <mergeCell ref="L472:M472"/>
    <mergeCell ref="B473:C473"/>
    <mergeCell ref="L473:M473"/>
    <mergeCell ref="L474:M474"/>
    <mergeCell ref="B475:C475"/>
    <mergeCell ref="L475:M475"/>
    <mergeCell ref="L476:M476"/>
    <mergeCell ref="B477:C477"/>
    <mergeCell ref="L477:M477"/>
    <mergeCell ref="L478:M478"/>
    <mergeCell ref="B479:C479"/>
    <mergeCell ref="L479:M479"/>
    <mergeCell ref="L458:M458"/>
    <mergeCell ref="B459:C459"/>
    <mergeCell ref="L459:M459"/>
    <mergeCell ref="L460:M460"/>
    <mergeCell ref="B461:C461"/>
    <mergeCell ref="L461:M461"/>
    <mergeCell ref="L462:M462"/>
    <mergeCell ref="B463:C463"/>
    <mergeCell ref="L463:M463"/>
    <mergeCell ref="L464:M464"/>
    <mergeCell ref="B465:C465"/>
    <mergeCell ref="J465:K465"/>
    <mergeCell ref="L465:M465"/>
    <mergeCell ref="J466:K466"/>
    <mergeCell ref="L466:M466"/>
    <mergeCell ref="B467:C467"/>
    <mergeCell ref="L467:M467"/>
    <mergeCell ref="L446:M446"/>
    <mergeCell ref="B447:C447"/>
    <mergeCell ref="L447:M447"/>
    <mergeCell ref="L448:M448"/>
    <mergeCell ref="B449:C449"/>
    <mergeCell ref="L449:M449"/>
    <mergeCell ref="L450:M450"/>
    <mergeCell ref="B451:C451"/>
    <mergeCell ref="L451:M451"/>
    <mergeCell ref="L452:M452"/>
    <mergeCell ref="B453:C453"/>
    <mergeCell ref="L453:M453"/>
    <mergeCell ref="L454:M454"/>
    <mergeCell ref="B455:C455"/>
    <mergeCell ref="L455:M455"/>
    <mergeCell ref="L456:M456"/>
    <mergeCell ref="B457:C457"/>
    <mergeCell ref="L457:M457"/>
    <mergeCell ref="L434:M434"/>
    <mergeCell ref="B435:C435"/>
    <mergeCell ref="J435:K435"/>
    <mergeCell ref="J436:K436"/>
    <mergeCell ref="B437:C437"/>
    <mergeCell ref="L437:M437"/>
    <mergeCell ref="L438:M438"/>
    <mergeCell ref="B439:C439"/>
    <mergeCell ref="L439:M439"/>
    <mergeCell ref="L440:M440"/>
    <mergeCell ref="B441:C441"/>
    <mergeCell ref="L441:M441"/>
    <mergeCell ref="L442:M442"/>
    <mergeCell ref="B443:C443"/>
    <mergeCell ref="L443:M443"/>
    <mergeCell ref="L444:M444"/>
    <mergeCell ref="B445:C445"/>
    <mergeCell ref="L445:M445"/>
    <mergeCell ref="L422:M422"/>
    <mergeCell ref="B423:C423"/>
    <mergeCell ref="L423:M423"/>
    <mergeCell ref="L424:M424"/>
    <mergeCell ref="B425:C425"/>
    <mergeCell ref="L425:M425"/>
    <mergeCell ref="L426:M426"/>
    <mergeCell ref="B427:C427"/>
    <mergeCell ref="L427:M427"/>
    <mergeCell ref="L428:M428"/>
    <mergeCell ref="B429:C429"/>
    <mergeCell ref="L429:M429"/>
    <mergeCell ref="L430:M430"/>
    <mergeCell ref="B431:C431"/>
    <mergeCell ref="L431:M431"/>
    <mergeCell ref="L432:M432"/>
    <mergeCell ref="B433:C433"/>
    <mergeCell ref="L433:M433"/>
    <mergeCell ref="L410:M410"/>
    <mergeCell ref="B411:C411"/>
    <mergeCell ref="L411:M411"/>
    <mergeCell ref="L412:M412"/>
    <mergeCell ref="B413:C413"/>
    <mergeCell ref="L413:M413"/>
    <mergeCell ref="L414:M414"/>
    <mergeCell ref="B415:C415"/>
    <mergeCell ref="L415:M415"/>
    <mergeCell ref="L416:M416"/>
    <mergeCell ref="B417:C417"/>
    <mergeCell ref="L417:M417"/>
    <mergeCell ref="L418:M418"/>
    <mergeCell ref="B419:C419"/>
    <mergeCell ref="L419:M419"/>
    <mergeCell ref="L420:M420"/>
    <mergeCell ref="B421:C421"/>
    <mergeCell ref="L421:M421"/>
    <mergeCell ref="L398:M398"/>
    <mergeCell ref="B399:C399"/>
    <mergeCell ref="L399:M399"/>
    <mergeCell ref="L400:M400"/>
    <mergeCell ref="B401:C401"/>
    <mergeCell ref="L401:M401"/>
    <mergeCell ref="L402:M402"/>
    <mergeCell ref="B403:C403"/>
    <mergeCell ref="L403:M403"/>
    <mergeCell ref="L404:M404"/>
    <mergeCell ref="B405:C405"/>
    <mergeCell ref="L405:M405"/>
    <mergeCell ref="L406:M406"/>
    <mergeCell ref="B407:C407"/>
    <mergeCell ref="L407:M407"/>
    <mergeCell ref="L408:M408"/>
    <mergeCell ref="B409:C409"/>
    <mergeCell ref="L409:M409"/>
    <mergeCell ref="L386:M386"/>
    <mergeCell ref="B387:C387"/>
    <mergeCell ref="L387:M387"/>
    <mergeCell ref="L388:M388"/>
    <mergeCell ref="B389:C389"/>
    <mergeCell ref="L389:M389"/>
    <mergeCell ref="L390:M390"/>
    <mergeCell ref="B391:C391"/>
    <mergeCell ref="L391:M391"/>
    <mergeCell ref="L392:M392"/>
    <mergeCell ref="B393:C393"/>
    <mergeCell ref="L393:M393"/>
    <mergeCell ref="L394:M394"/>
    <mergeCell ref="B395:C395"/>
    <mergeCell ref="L395:M395"/>
    <mergeCell ref="L396:M396"/>
    <mergeCell ref="B397:C397"/>
    <mergeCell ref="L397:M397"/>
    <mergeCell ref="J374:K374"/>
    <mergeCell ref="B375:C375"/>
    <mergeCell ref="L375:M375"/>
    <mergeCell ref="L376:M376"/>
    <mergeCell ref="B377:C377"/>
    <mergeCell ref="L377:M377"/>
    <mergeCell ref="L378:M378"/>
    <mergeCell ref="B379:C379"/>
    <mergeCell ref="L379:M379"/>
    <mergeCell ref="L380:M380"/>
    <mergeCell ref="B381:C381"/>
    <mergeCell ref="L381:M381"/>
    <mergeCell ref="L382:M382"/>
    <mergeCell ref="B383:C383"/>
    <mergeCell ref="L383:M383"/>
    <mergeCell ref="L384:M384"/>
    <mergeCell ref="B385:C385"/>
    <mergeCell ref="L385:M385"/>
    <mergeCell ref="L362:M362"/>
    <mergeCell ref="B363:C363"/>
    <mergeCell ref="L363:M363"/>
    <mergeCell ref="L364:M364"/>
    <mergeCell ref="B365:C365"/>
    <mergeCell ref="L365:M365"/>
    <mergeCell ref="L366:M366"/>
    <mergeCell ref="B367:C367"/>
    <mergeCell ref="L367:M367"/>
    <mergeCell ref="L368:M368"/>
    <mergeCell ref="B369:C369"/>
    <mergeCell ref="L369:M369"/>
    <mergeCell ref="L370:M370"/>
    <mergeCell ref="B371:C371"/>
    <mergeCell ref="L371:M371"/>
    <mergeCell ref="L372:M372"/>
    <mergeCell ref="B373:C373"/>
    <mergeCell ref="J373:K373"/>
    <mergeCell ref="L350:M350"/>
    <mergeCell ref="B351:C351"/>
    <mergeCell ref="L351:M351"/>
    <mergeCell ref="L352:M352"/>
    <mergeCell ref="B353:C353"/>
    <mergeCell ref="L353:M353"/>
    <mergeCell ref="L354:M354"/>
    <mergeCell ref="B355:C355"/>
    <mergeCell ref="L355:M355"/>
    <mergeCell ref="L356:M356"/>
    <mergeCell ref="B357:C357"/>
    <mergeCell ref="L357:M357"/>
    <mergeCell ref="L358:M358"/>
    <mergeCell ref="B359:C359"/>
    <mergeCell ref="L359:M359"/>
    <mergeCell ref="L360:M360"/>
    <mergeCell ref="B361:C361"/>
    <mergeCell ref="L361:M361"/>
    <mergeCell ref="L338:M338"/>
    <mergeCell ref="B339:C339"/>
    <mergeCell ref="L339:M339"/>
    <mergeCell ref="L340:M340"/>
    <mergeCell ref="B341:C341"/>
    <mergeCell ref="L341:M341"/>
    <mergeCell ref="L342:M342"/>
    <mergeCell ref="B343:C343"/>
    <mergeCell ref="L343:M343"/>
    <mergeCell ref="L344:M344"/>
    <mergeCell ref="B345:C345"/>
    <mergeCell ref="L345:M345"/>
    <mergeCell ref="L346:M346"/>
    <mergeCell ref="B347:C347"/>
    <mergeCell ref="L347:M347"/>
    <mergeCell ref="L348:M348"/>
    <mergeCell ref="B349:C349"/>
    <mergeCell ref="L349:M349"/>
    <mergeCell ref="L326:M326"/>
    <mergeCell ref="B327:C327"/>
    <mergeCell ref="L327:M327"/>
    <mergeCell ref="L328:M328"/>
    <mergeCell ref="B329:C329"/>
    <mergeCell ref="J329:K329"/>
    <mergeCell ref="J330:K330"/>
    <mergeCell ref="B331:C331"/>
    <mergeCell ref="L331:M331"/>
    <mergeCell ref="L332:M332"/>
    <mergeCell ref="B333:C333"/>
    <mergeCell ref="L333:M333"/>
    <mergeCell ref="L334:M334"/>
    <mergeCell ref="B335:C335"/>
    <mergeCell ref="L335:M335"/>
    <mergeCell ref="L336:M336"/>
    <mergeCell ref="B337:C337"/>
    <mergeCell ref="L337:M337"/>
    <mergeCell ref="L314:M314"/>
    <mergeCell ref="B315:C315"/>
    <mergeCell ref="L315:M315"/>
    <mergeCell ref="L316:M316"/>
    <mergeCell ref="B317:C317"/>
    <mergeCell ref="L317:M317"/>
    <mergeCell ref="L318:M318"/>
    <mergeCell ref="B319:C319"/>
    <mergeCell ref="L319:M319"/>
    <mergeCell ref="L320:M320"/>
    <mergeCell ref="B321:C321"/>
    <mergeCell ref="L321:M321"/>
    <mergeCell ref="L322:M322"/>
    <mergeCell ref="B323:C323"/>
    <mergeCell ref="L323:M323"/>
    <mergeCell ref="L324:M324"/>
    <mergeCell ref="B325:C325"/>
    <mergeCell ref="L325:M325"/>
    <mergeCell ref="L302:M302"/>
    <mergeCell ref="B303:C303"/>
    <mergeCell ref="L303:M303"/>
    <mergeCell ref="L304:M304"/>
    <mergeCell ref="B305:C305"/>
    <mergeCell ref="L305:M305"/>
    <mergeCell ref="L306:M306"/>
    <mergeCell ref="B307:C307"/>
    <mergeCell ref="L307:M307"/>
    <mergeCell ref="L308:M308"/>
    <mergeCell ref="B309:C309"/>
    <mergeCell ref="L309:M309"/>
    <mergeCell ref="L310:M310"/>
    <mergeCell ref="B311:C311"/>
    <mergeCell ref="L311:M311"/>
    <mergeCell ref="L312:M312"/>
    <mergeCell ref="B313:C313"/>
    <mergeCell ref="L313:M313"/>
    <mergeCell ref="L290:M290"/>
    <mergeCell ref="B291:C291"/>
    <mergeCell ref="L291:M291"/>
    <mergeCell ref="L292:M292"/>
    <mergeCell ref="B293:C293"/>
    <mergeCell ref="L293:M293"/>
    <mergeCell ref="L294:M294"/>
    <mergeCell ref="B295:C295"/>
    <mergeCell ref="L295:M295"/>
    <mergeCell ref="L296:M296"/>
    <mergeCell ref="B297:C297"/>
    <mergeCell ref="L297:M297"/>
    <mergeCell ref="L298:M298"/>
    <mergeCell ref="B299:C299"/>
    <mergeCell ref="L299:M299"/>
    <mergeCell ref="L300:M300"/>
    <mergeCell ref="B301:C301"/>
    <mergeCell ref="L301:M301"/>
    <mergeCell ref="L278:M278"/>
    <mergeCell ref="B279:C279"/>
    <mergeCell ref="L279:M279"/>
    <mergeCell ref="L280:M280"/>
    <mergeCell ref="B281:C281"/>
    <mergeCell ref="L281:M281"/>
    <mergeCell ref="L282:M282"/>
    <mergeCell ref="B283:C283"/>
    <mergeCell ref="L283:M283"/>
    <mergeCell ref="L284:M284"/>
    <mergeCell ref="B285:C285"/>
    <mergeCell ref="L285:M285"/>
    <mergeCell ref="L286:M286"/>
    <mergeCell ref="B287:C287"/>
    <mergeCell ref="L287:M287"/>
    <mergeCell ref="L288:M288"/>
    <mergeCell ref="B289:C289"/>
    <mergeCell ref="L289:M289"/>
    <mergeCell ref="L266:M266"/>
    <mergeCell ref="B267:C267"/>
    <mergeCell ref="L267:M267"/>
    <mergeCell ref="L268:M268"/>
    <mergeCell ref="B269:C269"/>
    <mergeCell ref="L269:M269"/>
    <mergeCell ref="L270:M270"/>
    <mergeCell ref="B271:C271"/>
    <mergeCell ref="L271:M271"/>
    <mergeCell ref="L272:M272"/>
    <mergeCell ref="B273:C273"/>
    <mergeCell ref="L273:M273"/>
    <mergeCell ref="L274:M274"/>
    <mergeCell ref="B275:C275"/>
    <mergeCell ref="L275:M275"/>
    <mergeCell ref="L276:M276"/>
    <mergeCell ref="B277:C277"/>
    <mergeCell ref="L277:M277"/>
    <mergeCell ref="L254:M254"/>
    <mergeCell ref="B255:C255"/>
    <mergeCell ref="L255:M255"/>
    <mergeCell ref="L256:M256"/>
    <mergeCell ref="B257:C257"/>
    <mergeCell ref="L257:M257"/>
    <mergeCell ref="L258:M258"/>
    <mergeCell ref="B259:C259"/>
    <mergeCell ref="L259:M259"/>
    <mergeCell ref="L260:M260"/>
    <mergeCell ref="B261:C261"/>
    <mergeCell ref="L261:M261"/>
    <mergeCell ref="L262:M262"/>
    <mergeCell ref="B263:C263"/>
    <mergeCell ref="L263:M263"/>
    <mergeCell ref="L264:M264"/>
    <mergeCell ref="B265:C265"/>
    <mergeCell ref="L265:M265"/>
    <mergeCell ref="L242:M242"/>
    <mergeCell ref="B243:C243"/>
    <mergeCell ref="J243:K243"/>
    <mergeCell ref="J244:K244"/>
    <mergeCell ref="B245:C245"/>
    <mergeCell ref="L245:M245"/>
    <mergeCell ref="L246:M246"/>
    <mergeCell ref="B247:C247"/>
    <mergeCell ref="L247:M247"/>
    <mergeCell ref="L248:M248"/>
    <mergeCell ref="B249:C249"/>
    <mergeCell ref="L249:M249"/>
    <mergeCell ref="L250:M250"/>
    <mergeCell ref="B251:C251"/>
    <mergeCell ref="L251:M251"/>
    <mergeCell ref="L252:M252"/>
    <mergeCell ref="B253:C253"/>
    <mergeCell ref="L253:M253"/>
    <mergeCell ref="L230:M230"/>
    <mergeCell ref="B231:C231"/>
    <mergeCell ref="L231:M231"/>
    <mergeCell ref="L232:M232"/>
    <mergeCell ref="B233:C233"/>
    <mergeCell ref="L233:M233"/>
    <mergeCell ref="L234:M234"/>
    <mergeCell ref="B235:C235"/>
    <mergeCell ref="L235:M235"/>
    <mergeCell ref="L236:M236"/>
    <mergeCell ref="B237:C237"/>
    <mergeCell ref="L237:M237"/>
    <mergeCell ref="L238:M238"/>
    <mergeCell ref="B239:C239"/>
    <mergeCell ref="L239:M239"/>
    <mergeCell ref="L240:M240"/>
    <mergeCell ref="B241:C241"/>
    <mergeCell ref="L241:M241"/>
    <mergeCell ref="L218:M218"/>
    <mergeCell ref="B219:C219"/>
    <mergeCell ref="L219:M219"/>
    <mergeCell ref="L220:M220"/>
    <mergeCell ref="B221:C221"/>
    <mergeCell ref="L221:M221"/>
    <mergeCell ref="L222:M222"/>
    <mergeCell ref="B223:C223"/>
    <mergeCell ref="L223:M223"/>
    <mergeCell ref="L224:M224"/>
    <mergeCell ref="B225:C225"/>
    <mergeCell ref="L225:M225"/>
    <mergeCell ref="L226:M226"/>
    <mergeCell ref="B227:C227"/>
    <mergeCell ref="L227:M227"/>
    <mergeCell ref="L228:M228"/>
    <mergeCell ref="B229:C229"/>
    <mergeCell ref="L229:M229"/>
    <mergeCell ref="L206:M206"/>
    <mergeCell ref="B207:C207"/>
    <mergeCell ref="L207:M207"/>
    <mergeCell ref="L208:M208"/>
    <mergeCell ref="B209:C209"/>
    <mergeCell ref="L209:M209"/>
    <mergeCell ref="L210:M210"/>
    <mergeCell ref="B211:C211"/>
    <mergeCell ref="L211:M211"/>
    <mergeCell ref="L212:M212"/>
    <mergeCell ref="B213:C213"/>
    <mergeCell ref="L213:M213"/>
    <mergeCell ref="L214:M214"/>
    <mergeCell ref="B215:C215"/>
    <mergeCell ref="L215:M215"/>
    <mergeCell ref="L216:M216"/>
    <mergeCell ref="B217:C217"/>
    <mergeCell ref="L217:M217"/>
    <mergeCell ref="L194:M194"/>
    <mergeCell ref="B195:C195"/>
    <mergeCell ref="J195:K195"/>
    <mergeCell ref="J196:K196"/>
    <mergeCell ref="B197:C197"/>
    <mergeCell ref="L197:M197"/>
    <mergeCell ref="L198:M198"/>
    <mergeCell ref="B199:C199"/>
    <mergeCell ref="L199:M199"/>
    <mergeCell ref="L200:M200"/>
    <mergeCell ref="B201:C201"/>
    <mergeCell ref="L201:M201"/>
    <mergeCell ref="L202:M202"/>
    <mergeCell ref="B203:C203"/>
    <mergeCell ref="L203:M203"/>
    <mergeCell ref="L204:M204"/>
    <mergeCell ref="B205:C205"/>
    <mergeCell ref="L205:M205"/>
    <mergeCell ref="L182:M182"/>
    <mergeCell ref="B183:C183"/>
    <mergeCell ref="L183:M183"/>
    <mergeCell ref="L184:M184"/>
    <mergeCell ref="B185:C185"/>
    <mergeCell ref="L185:M185"/>
    <mergeCell ref="L186:M186"/>
    <mergeCell ref="B187:C187"/>
    <mergeCell ref="J187:K187"/>
    <mergeCell ref="J188:K188"/>
    <mergeCell ref="B189:C189"/>
    <mergeCell ref="L189:M189"/>
    <mergeCell ref="L190:M190"/>
    <mergeCell ref="B191:C191"/>
    <mergeCell ref="L191:M191"/>
    <mergeCell ref="L192:M192"/>
    <mergeCell ref="B193:C193"/>
    <mergeCell ref="L193:M193"/>
    <mergeCell ref="J170:K170"/>
    <mergeCell ref="B171:C171"/>
    <mergeCell ref="L171:M171"/>
    <mergeCell ref="L172:M172"/>
    <mergeCell ref="B173:C173"/>
    <mergeCell ref="J173:K173"/>
    <mergeCell ref="J174:K174"/>
    <mergeCell ref="B175:C175"/>
    <mergeCell ref="J175:K175"/>
    <mergeCell ref="J176:K176"/>
    <mergeCell ref="B177:C177"/>
    <mergeCell ref="L177:M177"/>
    <mergeCell ref="L178:M178"/>
    <mergeCell ref="B179:C179"/>
    <mergeCell ref="L179:M179"/>
    <mergeCell ref="L180:M180"/>
    <mergeCell ref="B181:C181"/>
    <mergeCell ref="L181:M181"/>
    <mergeCell ref="L158:M158"/>
    <mergeCell ref="B159:C159"/>
    <mergeCell ref="L159:M159"/>
    <mergeCell ref="L160:M160"/>
    <mergeCell ref="B161:C161"/>
    <mergeCell ref="J161:K161"/>
    <mergeCell ref="J162:K162"/>
    <mergeCell ref="B163:C163"/>
    <mergeCell ref="L163:M163"/>
    <mergeCell ref="L164:M164"/>
    <mergeCell ref="B165:C165"/>
    <mergeCell ref="J165:K165"/>
    <mergeCell ref="J166:K166"/>
    <mergeCell ref="B167:C167"/>
    <mergeCell ref="J167:K167"/>
    <mergeCell ref="J168:K168"/>
    <mergeCell ref="B169:C169"/>
    <mergeCell ref="J169:K169"/>
    <mergeCell ref="L146:M146"/>
    <mergeCell ref="B147:C147"/>
    <mergeCell ref="L147:M147"/>
    <mergeCell ref="L148:M148"/>
    <mergeCell ref="B149:C149"/>
    <mergeCell ref="L149:M149"/>
    <mergeCell ref="L150:M150"/>
    <mergeCell ref="B151:C151"/>
    <mergeCell ref="L151:M151"/>
    <mergeCell ref="L152:M152"/>
    <mergeCell ref="B153:C153"/>
    <mergeCell ref="L153:M153"/>
    <mergeCell ref="L154:M154"/>
    <mergeCell ref="B155:C155"/>
    <mergeCell ref="L155:M155"/>
    <mergeCell ref="L156:M156"/>
    <mergeCell ref="B157:C157"/>
    <mergeCell ref="L157:M157"/>
    <mergeCell ref="L134:M134"/>
    <mergeCell ref="B135:C135"/>
    <mergeCell ref="L135:M135"/>
    <mergeCell ref="L136:M136"/>
    <mergeCell ref="B137:C137"/>
    <mergeCell ref="L137:M137"/>
    <mergeCell ref="L138:M138"/>
    <mergeCell ref="B139:C139"/>
    <mergeCell ref="L139:M139"/>
    <mergeCell ref="L140:M140"/>
    <mergeCell ref="B141:C141"/>
    <mergeCell ref="L141:M141"/>
    <mergeCell ref="L142:M142"/>
    <mergeCell ref="B143:C143"/>
    <mergeCell ref="L143:M143"/>
    <mergeCell ref="L144:M144"/>
    <mergeCell ref="B145:C145"/>
    <mergeCell ref="L145:M145"/>
    <mergeCell ref="L122:M122"/>
    <mergeCell ref="B123:C123"/>
    <mergeCell ref="L123:M123"/>
    <mergeCell ref="L124:M124"/>
    <mergeCell ref="B125:C125"/>
    <mergeCell ref="L125:M125"/>
    <mergeCell ref="L126:M126"/>
    <mergeCell ref="B127:C127"/>
    <mergeCell ref="L127:M127"/>
    <mergeCell ref="L128:M128"/>
    <mergeCell ref="B129:C129"/>
    <mergeCell ref="L129:M129"/>
    <mergeCell ref="L130:M130"/>
    <mergeCell ref="B131:C131"/>
    <mergeCell ref="L131:M131"/>
    <mergeCell ref="L132:M132"/>
    <mergeCell ref="B133:C133"/>
    <mergeCell ref="L133:M133"/>
    <mergeCell ref="B111:C111"/>
    <mergeCell ref="J111:K111"/>
    <mergeCell ref="J112:K112"/>
    <mergeCell ref="B113:C113"/>
    <mergeCell ref="L113:M113"/>
    <mergeCell ref="L114:M114"/>
    <mergeCell ref="B115:C115"/>
    <mergeCell ref="L115:M115"/>
    <mergeCell ref="L116:M116"/>
    <mergeCell ref="B117:C117"/>
    <mergeCell ref="L117:M117"/>
    <mergeCell ref="L118:M118"/>
    <mergeCell ref="B119:C119"/>
    <mergeCell ref="L119:M119"/>
    <mergeCell ref="L120:M120"/>
    <mergeCell ref="B121:C121"/>
    <mergeCell ref="L121:M121"/>
    <mergeCell ref="J102:K102"/>
    <mergeCell ref="B103:C103"/>
    <mergeCell ref="J103:K103"/>
    <mergeCell ref="L103:M103"/>
    <mergeCell ref="J104:K104"/>
    <mergeCell ref="L104:M104"/>
    <mergeCell ref="B105:C105"/>
    <mergeCell ref="J105:K105"/>
    <mergeCell ref="J106:K106"/>
    <mergeCell ref="B107:C107"/>
    <mergeCell ref="J107:K107"/>
    <mergeCell ref="L107:M107"/>
    <mergeCell ref="J108:K108"/>
    <mergeCell ref="L108:M108"/>
    <mergeCell ref="B109:C109"/>
    <mergeCell ref="L109:M109"/>
    <mergeCell ref="L110:M110"/>
    <mergeCell ref="L94:M94"/>
    <mergeCell ref="B95:C95"/>
    <mergeCell ref="J95:K95"/>
    <mergeCell ref="L95:M95"/>
    <mergeCell ref="J96:K96"/>
    <mergeCell ref="L96:M96"/>
    <mergeCell ref="B97:C97"/>
    <mergeCell ref="J97:K97"/>
    <mergeCell ref="L97:M97"/>
    <mergeCell ref="J98:K98"/>
    <mergeCell ref="L98:M98"/>
    <mergeCell ref="B99:C99"/>
    <mergeCell ref="J99:K99"/>
    <mergeCell ref="L99:M99"/>
    <mergeCell ref="J100:K100"/>
    <mergeCell ref="L100:M100"/>
    <mergeCell ref="B101:C101"/>
    <mergeCell ref="J101:K101"/>
    <mergeCell ref="L82:M82"/>
    <mergeCell ref="B83:C83"/>
    <mergeCell ref="L83:M83"/>
    <mergeCell ref="L84:M84"/>
    <mergeCell ref="B85:C85"/>
    <mergeCell ref="L85:M85"/>
    <mergeCell ref="L86:M86"/>
    <mergeCell ref="B87:C87"/>
    <mergeCell ref="L87:M87"/>
    <mergeCell ref="L88:M88"/>
    <mergeCell ref="B89:C89"/>
    <mergeCell ref="L89:M89"/>
    <mergeCell ref="L90:M90"/>
    <mergeCell ref="B91:C91"/>
    <mergeCell ref="L91:M91"/>
    <mergeCell ref="L92:M92"/>
    <mergeCell ref="B93:C93"/>
    <mergeCell ref="L93:M93"/>
    <mergeCell ref="L70:M70"/>
    <mergeCell ref="B71:C71"/>
    <mergeCell ref="L71:M71"/>
    <mergeCell ref="L72:M72"/>
    <mergeCell ref="B73:C73"/>
    <mergeCell ref="L73:M73"/>
    <mergeCell ref="L74:M74"/>
    <mergeCell ref="B75:C75"/>
    <mergeCell ref="L75:M75"/>
    <mergeCell ref="L76:M76"/>
    <mergeCell ref="B77:C77"/>
    <mergeCell ref="L77:M77"/>
    <mergeCell ref="L78:M78"/>
    <mergeCell ref="B79:C79"/>
    <mergeCell ref="L79:M79"/>
    <mergeCell ref="L80:M80"/>
    <mergeCell ref="B81:C81"/>
    <mergeCell ref="L81:M81"/>
    <mergeCell ref="B59:C59"/>
    <mergeCell ref="L59:M59"/>
    <mergeCell ref="L60:M60"/>
    <mergeCell ref="B61:C61"/>
    <mergeCell ref="L61:M61"/>
    <mergeCell ref="L62:M62"/>
    <mergeCell ref="B63:C63"/>
    <mergeCell ref="L63:M63"/>
    <mergeCell ref="L64:M64"/>
    <mergeCell ref="B65:C65"/>
    <mergeCell ref="L65:M65"/>
    <mergeCell ref="L66:M66"/>
    <mergeCell ref="B67:C67"/>
    <mergeCell ref="L67:M67"/>
    <mergeCell ref="L68:M68"/>
    <mergeCell ref="B69:C69"/>
    <mergeCell ref="L69:M69"/>
    <mergeCell ref="J48:K48"/>
    <mergeCell ref="L48:M48"/>
    <mergeCell ref="B49:C49"/>
    <mergeCell ref="L49:M49"/>
    <mergeCell ref="L50:M50"/>
    <mergeCell ref="B51:C51"/>
    <mergeCell ref="L51:M51"/>
    <mergeCell ref="L52:M52"/>
    <mergeCell ref="B53:C53"/>
    <mergeCell ref="L53:M53"/>
    <mergeCell ref="L54:M54"/>
    <mergeCell ref="B55:C55"/>
    <mergeCell ref="L55:M55"/>
    <mergeCell ref="L56:M56"/>
    <mergeCell ref="B57:C57"/>
    <mergeCell ref="L57:M57"/>
    <mergeCell ref="L58:M58"/>
    <mergeCell ref="B45:C45"/>
    <mergeCell ref="J45:K45"/>
    <mergeCell ref="L45:M45"/>
    <mergeCell ref="J46:K46"/>
    <mergeCell ref="L46:M46"/>
    <mergeCell ref="B47:C47"/>
    <mergeCell ref="J47:K47"/>
    <mergeCell ref="L47:M47"/>
    <mergeCell ref="B41:C41"/>
    <mergeCell ref="L41:M41"/>
    <mergeCell ref="L42:M42"/>
    <mergeCell ref="B43:C43"/>
    <mergeCell ref="L43:M43"/>
    <mergeCell ref="L44:M44"/>
    <mergeCell ref="L34:M34"/>
    <mergeCell ref="B35:C35"/>
    <mergeCell ref="L35:M35"/>
    <mergeCell ref="L36:M36"/>
    <mergeCell ref="B37:C37"/>
    <mergeCell ref="L37:M37"/>
    <mergeCell ref="L38:M38"/>
    <mergeCell ref="B39:C39"/>
    <mergeCell ref="L39:M39"/>
    <mergeCell ref="L40:M40"/>
    <mergeCell ref="H30:I30"/>
    <mergeCell ref="J30:K30"/>
    <mergeCell ref="L30:M30"/>
    <mergeCell ref="B31:C31"/>
    <mergeCell ref="L31:M31"/>
    <mergeCell ref="L32:M32"/>
    <mergeCell ref="B33:C33"/>
    <mergeCell ref="L33:M33"/>
    <mergeCell ref="B29:C29"/>
    <mergeCell ref="H29:I29"/>
    <mergeCell ref="J29:K29"/>
    <mergeCell ref="L29:M29"/>
    <mergeCell ref="L26:M26"/>
    <mergeCell ref="B27:C27"/>
    <mergeCell ref="L27:M27"/>
    <mergeCell ref="L28:M28"/>
    <mergeCell ref="B17:C17"/>
    <mergeCell ref="L17:M17"/>
    <mergeCell ref="L18:M18"/>
    <mergeCell ref="B19:C19"/>
    <mergeCell ref="L19:M19"/>
    <mergeCell ref="L20:M20"/>
    <mergeCell ref="B21:C21"/>
    <mergeCell ref="L21:M21"/>
    <mergeCell ref="L22:M22"/>
    <mergeCell ref="B23:C23"/>
    <mergeCell ref="L23:M23"/>
    <mergeCell ref="L24:M24"/>
    <mergeCell ref="B25:C25"/>
    <mergeCell ref="L25:M25"/>
    <mergeCell ref="B9:C9"/>
    <mergeCell ref="J9:K9"/>
    <mergeCell ref="L9:M9"/>
    <mergeCell ref="J10:K10"/>
    <mergeCell ref="L10:M10"/>
    <mergeCell ref="B11:C11"/>
    <mergeCell ref="J11:K11"/>
    <mergeCell ref="L11:M11"/>
    <mergeCell ref="J12:K12"/>
    <mergeCell ref="L12:M12"/>
    <mergeCell ref="B13:C13"/>
    <mergeCell ref="L13:M13"/>
    <mergeCell ref="L14:M14"/>
    <mergeCell ref="B15:C15"/>
    <mergeCell ref="L15:M15"/>
    <mergeCell ref="L16:M16"/>
    <mergeCell ref="B2:O2"/>
    <mergeCell ref="B3:O3"/>
    <mergeCell ref="B4:O4"/>
    <mergeCell ref="B5:O5"/>
    <mergeCell ref="B7:C7"/>
    <mergeCell ref="D7:G7"/>
    <mergeCell ref="H7:K7"/>
    <mergeCell ref="L7:O7"/>
    <mergeCell ref="E8:G8"/>
    <mergeCell ref="H8:I8"/>
    <mergeCell ref="J8:K8"/>
    <mergeCell ref="L8:M8"/>
    <mergeCell ref="N8:O8"/>
  </mergeCells>
  <pageMargins left="0.75" right="1" top="0.75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7"/>
  <sheetViews>
    <sheetView workbookViewId="0">
      <pane ySplit="3" topLeftCell="A7" activePane="bottomLeft" state="frozen"/>
      <selection pane="bottomLeft" activeCell="C450" sqref="C450"/>
    </sheetView>
  </sheetViews>
  <sheetFormatPr defaultColWidth="26.5" defaultRowHeight="11.25" outlineLevelRow="1" x14ac:dyDescent="0.2"/>
  <cols>
    <col min="1" max="1" width="107.6640625" style="35" customWidth="1"/>
    <col min="2" max="2" width="26.5" style="279"/>
    <col min="3" max="6" width="26.5" style="35"/>
    <col min="7" max="7" width="26.5" style="279"/>
    <col min="8" max="11" width="26.5" style="35"/>
    <col min="12" max="12" width="26.5" style="279"/>
    <col min="13" max="16384" width="26.5" style="35"/>
  </cols>
  <sheetData>
    <row r="1" spans="1:12" ht="12.75" x14ac:dyDescent="0.2">
      <c r="L1" s="299" t="s">
        <v>674</v>
      </c>
    </row>
    <row r="3" spans="1:12" x14ac:dyDescent="0.2">
      <c r="A3" s="119" t="s">
        <v>425</v>
      </c>
      <c r="B3" s="272" t="s">
        <v>597</v>
      </c>
      <c r="C3" s="120" t="s">
        <v>662</v>
      </c>
      <c r="D3" s="120" t="s">
        <v>614</v>
      </c>
      <c r="E3" s="120" t="s">
        <v>615</v>
      </c>
      <c r="F3" s="120" t="s">
        <v>616</v>
      </c>
      <c r="G3" s="272" t="s">
        <v>429</v>
      </c>
      <c r="H3" s="120" t="s">
        <v>662</v>
      </c>
      <c r="I3" s="120" t="s">
        <v>614</v>
      </c>
      <c r="J3" s="120" t="s">
        <v>615</v>
      </c>
      <c r="K3" s="120" t="s">
        <v>616</v>
      </c>
      <c r="L3" s="272" t="s">
        <v>1047</v>
      </c>
    </row>
    <row r="4" spans="1:12" ht="12" thickBot="1" x14ac:dyDescent="0.25">
      <c r="A4" s="356" t="s">
        <v>430</v>
      </c>
      <c r="B4" s="357"/>
      <c r="C4" s="357"/>
      <c r="D4" s="357"/>
      <c r="E4" s="357"/>
      <c r="F4" s="357"/>
      <c r="G4" s="357"/>
      <c r="H4" s="357"/>
      <c r="I4" s="357"/>
      <c r="J4" s="357"/>
      <c r="K4" s="357"/>
      <c r="L4" s="357"/>
    </row>
    <row r="5" spans="1:12" ht="12" thickBot="1" x14ac:dyDescent="0.25">
      <c r="A5" s="123" t="s">
        <v>611</v>
      </c>
      <c r="B5" s="276">
        <v>19027156.039999999</v>
      </c>
      <c r="C5" s="124">
        <f>C427+C414</f>
        <v>949726.91</v>
      </c>
      <c r="D5" s="124">
        <f>949726.91-C5</f>
        <v>0</v>
      </c>
      <c r="E5" s="124">
        <f>3588660.47-F5</f>
        <v>484889.31000000006</v>
      </c>
      <c r="F5" s="205">
        <f>F6+995444.28</f>
        <v>3103771.16</v>
      </c>
      <c r="G5" s="273">
        <v>16388222.48</v>
      </c>
      <c r="H5" s="124">
        <f>H427+H414</f>
        <v>0</v>
      </c>
      <c r="I5" s="124">
        <f>I427+I414+I9</f>
        <v>0</v>
      </c>
      <c r="J5" s="124">
        <f t="shared" ref="J5:K5" si="0">J427+J414</f>
        <v>0</v>
      </c>
      <c r="K5" s="205">
        <f t="shared" si="0"/>
        <v>0</v>
      </c>
      <c r="L5" s="273">
        <f>L6+L427</f>
        <v>16388222.48</v>
      </c>
    </row>
    <row r="6" spans="1:12" ht="12" thickBot="1" x14ac:dyDescent="0.25">
      <c r="A6" s="123" t="s">
        <v>479</v>
      </c>
      <c r="B6" s="276">
        <f>Лист2!N5</f>
        <v>18120232</v>
      </c>
      <c r="C6" s="124">
        <v>0</v>
      </c>
      <c r="D6" s="124">
        <f>D7+D414</f>
        <v>0</v>
      </c>
      <c r="E6" s="124">
        <f>E7+E414</f>
        <v>484889.30999999994</v>
      </c>
      <c r="F6" s="205">
        <f>F7</f>
        <v>2108326.88</v>
      </c>
      <c r="G6" s="273">
        <f>'10'!R15+G7+G408</f>
        <v>15546230.810000002</v>
      </c>
      <c r="H6" s="124">
        <v>0</v>
      </c>
      <c r="I6" s="124">
        <f>I7</f>
        <v>0</v>
      </c>
      <c r="J6" s="124">
        <v>0</v>
      </c>
      <c r="K6" s="205">
        <v>0</v>
      </c>
      <c r="L6" s="273">
        <f>G6+I6</f>
        <v>15546230.810000002</v>
      </c>
    </row>
    <row r="7" spans="1:12" x14ac:dyDescent="0.2">
      <c r="A7" s="128" t="s">
        <v>431</v>
      </c>
      <c r="B7" s="277">
        <f>'10'!D45</f>
        <v>16720713.390000001</v>
      </c>
      <c r="C7" s="129">
        <v>0</v>
      </c>
      <c r="D7" s="129">
        <f>SUM('10'!L13:M13,'10'!L15:M15,'10'!L17:M17,'10'!L19:M19,'10'!L27:M27)</f>
        <v>20120.73</v>
      </c>
      <c r="E7" s="129">
        <f>SUM(E10:E325)</f>
        <v>465638.31999999995</v>
      </c>
      <c r="F7" s="206">
        <f>'10'!J45+'10'!P45-E7</f>
        <v>2108326.88</v>
      </c>
      <c r="G7" s="274">
        <f>B7+D7-E7-F7</f>
        <v>14166868.920000002</v>
      </c>
      <c r="H7" s="129">
        <v>0</v>
      </c>
      <c r="I7" s="129">
        <f>I9</f>
        <v>0</v>
      </c>
      <c r="J7" s="129" t="e">
        <f>J9</f>
        <v>#REF!</v>
      </c>
      <c r="K7" s="206">
        <v>0</v>
      </c>
      <c r="L7" s="274" t="e">
        <f>G7+I7-J7</f>
        <v>#REF!</v>
      </c>
    </row>
    <row r="8" spans="1:12" x14ac:dyDescent="0.2">
      <c r="A8" s="131" t="s">
        <v>433</v>
      </c>
      <c r="B8" s="280"/>
      <c r="C8" s="244"/>
      <c r="D8" s="244"/>
      <c r="E8" s="244"/>
      <c r="F8" s="245"/>
      <c r="G8" s="290"/>
      <c r="H8" s="244"/>
      <c r="I8" s="244"/>
      <c r="J8" s="244"/>
      <c r="K8" s="245"/>
      <c r="L8" s="290"/>
    </row>
    <row r="9" spans="1:12" x14ac:dyDescent="0.2">
      <c r="A9" s="131" t="s">
        <v>434</v>
      </c>
      <c r="B9" s="280">
        <f>'10'!D47</f>
        <v>13517176.289999999</v>
      </c>
      <c r="C9" s="244">
        <v>0</v>
      </c>
      <c r="D9" s="244">
        <f>D7</f>
        <v>20120.73</v>
      </c>
      <c r="E9" s="244">
        <f>E7</f>
        <v>465638.31999999995</v>
      </c>
      <c r="F9" s="245">
        <f>F7</f>
        <v>2108326.88</v>
      </c>
      <c r="G9" s="290">
        <f>B9+D9-E9-F9</f>
        <v>10963331.82</v>
      </c>
      <c r="H9" s="244">
        <v>0</v>
      </c>
      <c r="I9" s="244">
        <f>SUM(I10:I325)</f>
        <v>0</v>
      </c>
      <c r="J9" s="244" t="e">
        <f>G523-'НВЛ на 01.01.26'!#REF!+I9</f>
        <v>#REF!</v>
      </c>
      <c r="K9" s="245">
        <v>0</v>
      </c>
      <c r="L9" s="290" t="e">
        <f>G9+I9-J9-K9</f>
        <v>#REF!</v>
      </c>
    </row>
    <row r="10" spans="1:12" s="204" customFormat="1" hidden="1" outlineLevel="1" x14ac:dyDescent="0.2">
      <c r="A10" s="208" t="s">
        <v>97</v>
      </c>
      <c r="B10" s="281">
        <f>G10</f>
        <v>4978.2</v>
      </c>
      <c r="C10" s="209"/>
      <c r="D10" s="209"/>
      <c r="E10" s="209"/>
      <c r="F10" s="210">
        <f>B10-G10-E10</f>
        <v>0</v>
      </c>
      <c r="G10" s="291">
        <v>4978.2</v>
      </c>
      <c r="H10" s="209"/>
      <c r="I10" s="209"/>
      <c r="J10" s="209"/>
      <c r="K10" s="210"/>
      <c r="L10" s="291">
        <v>4978.2</v>
      </c>
    </row>
    <row r="11" spans="1:12" s="204" customFormat="1" hidden="1" outlineLevel="1" x14ac:dyDescent="0.2">
      <c r="A11" s="208" t="s">
        <v>98</v>
      </c>
      <c r="B11" s="281">
        <f t="shared" ref="B11:B12" si="1">G11</f>
        <v>58243.03</v>
      </c>
      <c r="C11" s="209"/>
      <c r="D11" s="209"/>
      <c r="E11" s="209"/>
      <c r="F11" s="210">
        <f t="shared" ref="F11:F74" si="2">B11-G11-E11</f>
        <v>0</v>
      </c>
      <c r="G11" s="291">
        <v>58243.03</v>
      </c>
      <c r="H11" s="209"/>
      <c r="I11" s="209"/>
      <c r="J11" s="209"/>
      <c r="K11" s="210"/>
      <c r="L11" s="291">
        <v>58243.03</v>
      </c>
    </row>
    <row r="12" spans="1:12" s="204" customFormat="1" hidden="1" outlineLevel="1" x14ac:dyDescent="0.2">
      <c r="A12" s="208" t="s">
        <v>134</v>
      </c>
      <c r="B12" s="281">
        <f t="shared" si="1"/>
        <v>16543.099999999999</v>
      </c>
      <c r="C12" s="209"/>
      <c r="D12" s="209"/>
      <c r="E12" s="209"/>
      <c r="F12" s="210">
        <f t="shared" si="2"/>
        <v>0</v>
      </c>
      <c r="G12" s="291">
        <v>16543.099999999999</v>
      </c>
      <c r="H12" s="209"/>
      <c r="I12" s="209"/>
      <c r="J12" s="209"/>
      <c r="K12" s="210"/>
      <c r="L12" s="291">
        <v>16543.099999999999</v>
      </c>
    </row>
    <row r="13" spans="1:12" s="204" customFormat="1" hidden="1" outlineLevel="1" x14ac:dyDescent="0.2">
      <c r="A13" s="208" t="s">
        <v>33</v>
      </c>
      <c r="B13" s="281">
        <f>VLOOKUP(A13,Лист6!$A$1:$B$307,2,FALSE)</f>
        <v>9458.98</v>
      </c>
      <c r="C13" s="209"/>
      <c r="D13" s="209"/>
      <c r="E13" s="209"/>
      <c r="F13" s="210">
        <f t="shared" si="2"/>
        <v>0</v>
      </c>
      <c r="G13" s="291">
        <v>9458.98</v>
      </c>
      <c r="H13" s="209"/>
      <c r="I13" s="209"/>
      <c r="J13" s="209"/>
      <c r="K13" s="210"/>
      <c r="L13" s="291">
        <v>9458.98</v>
      </c>
    </row>
    <row r="14" spans="1:12" s="204" customFormat="1" hidden="1" outlineLevel="1" x14ac:dyDescent="0.2">
      <c r="A14" s="208" t="s">
        <v>34</v>
      </c>
      <c r="B14" s="281">
        <f>VLOOKUP(A14,Лист6!$A$1:$B$307,2,FALSE)</f>
        <v>388135.6</v>
      </c>
      <c r="C14" s="209"/>
      <c r="D14" s="209"/>
      <c r="E14" s="209"/>
      <c r="F14" s="210">
        <f t="shared" si="2"/>
        <v>0</v>
      </c>
      <c r="G14" s="291">
        <v>388135.6</v>
      </c>
      <c r="H14" s="209"/>
      <c r="I14" s="209"/>
      <c r="J14" s="209"/>
      <c r="K14" s="210"/>
      <c r="L14" s="291">
        <v>388135.6</v>
      </c>
    </row>
    <row r="15" spans="1:12" s="204" customFormat="1" hidden="1" outlineLevel="1" x14ac:dyDescent="0.2">
      <c r="A15" s="208" t="s">
        <v>35</v>
      </c>
      <c r="B15" s="281">
        <f>VLOOKUP(A15,Лист6!$A$1:$B$307,2,FALSE)</f>
        <v>41152.54</v>
      </c>
      <c r="C15" s="209"/>
      <c r="D15" s="209"/>
      <c r="E15" s="209"/>
      <c r="F15" s="210">
        <f t="shared" si="2"/>
        <v>0</v>
      </c>
      <c r="G15" s="291">
        <v>41152.54</v>
      </c>
      <c r="H15" s="209"/>
      <c r="I15" s="209"/>
      <c r="J15" s="209"/>
      <c r="K15" s="210"/>
      <c r="L15" s="291">
        <v>41152.54</v>
      </c>
    </row>
    <row r="16" spans="1:12" s="204" customFormat="1" hidden="1" outlineLevel="1" x14ac:dyDescent="0.2">
      <c r="A16" s="208" t="s">
        <v>36</v>
      </c>
      <c r="B16" s="281">
        <f>VLOOKUP(A16,Лист6!$A$1:$B$307,2,FALSE)</f>
        <v>4000</v>
      </c>
      <c r="C16" s="209"/>
      <c r="D16" s="209"/>
      <c r="E16" s="209"/>
      <c r="F16" s="210">
        <f t="shared" si="2"/>
        <v>0</v>
      </c>
      <c r="G16" s="291">
        <v>4000</v>
      </c>
      <c r="H16" s="209"/>
      <c r="I16" s="209"/>
      <c r="J16" s="209"/>
      <c r="K16" s="210"/>
      <c r="L16" s="291">
        <v>4000</v>
      </c>
    </row>
    <row r="17" spans="1:12" s="204" customFormat="1" hidden="1" outlineLevel="1" x14ac:dyDescent="0.2">
      <c r="A17" s="208" t="s">
        <v>37</v>
      </c>
      <c r="B17" s="281">
        <f>VLOOKUP(A17,Лист6!$A$1:$B$307,2,FALSE)</f>
        <v>1037.28</v>
      </c>
      <c r="C17" s="209"/>
      <c r="D17" s="209"/>
      <c r="E17" s="209"/>
      <c r="F17" s="210">
        <f t="shared" si="2"/>
        <v>0</v>
      </c>
      <c r="G17" s="291">
        <v>1037.28</v>
      </c>
      <c r="H17" s="209"/>
      <c r="I17" s="209"/>
      <c r="J17" s="209"/>
      <c r="K17" s="210"/>
      <c r="L17" s="291">
        <v>1037.28</v>
      </c>
    </row>
    <row r="18" spans="1:12" s="204" customFormat="1" hidden="1" outlineLevel="1" x14ac:dyDescent="0.2">
      <c r="A18" s="208" t="s">
        <v>38</v>
      </c>
      <c r="B18" s="281">
        <f>VLOOKUP(A18,Лист6!$A$1:$B$307,2,FALSE)</f>
        <v>6780</v>
      </c>
      <c r="C18" s="209"/>
      <c r="D18" s="209"/>
      <c r="E18" s="209"/>
      <c r="F18" s="210">
        <f t="shared" si="2"/>
        <v>0</v>
      </c>
      <c r="G18" s="291">
        <v>6780</v>
      </c>
      <c r="H18" s="209"/>
      <c r="I18" s="209"/>
      <c r="J18" s="209"/>
      <c r="K18" s="210"/>
      <c r="L18" s="291">
        <v>6780</v>
      </c>
    </row>
    <row r="19" spans="1:12" s="204" customFormat="1" hidden="1" outlineLevel="1" x14ac:dyDescent="0.2">
      <c r="A19" s="208" t="s">
        <v>39</v>
      </c>
      <c r="B19" s="281">
        <f>VLOOKUP(A19,Лист6!$A$1:$B$307,2,FALSE)</f>
        <v>4598.51</v>
      </c>
      <c r="C19" s="209"/>
      <c r="D19" s="209"/>
      <c r="E19" s="209"/>
      <c r="F19" s="210">
        <f t="shared" si="2"/>
        <v>0</v>
      </c>
      <c r="G19" s="291">
        <v>4598.51</v>
      </c>
      <c r="H19" s="209"/>
      <c r="I19" s="209"/>
      <c r="J19" s="209"/>
      <c r="K19" s="210"/>
      <c r="L19" s="291">
        <v>4598.51</v>
      </c>
    </row>
    <row r="20" spans="1:12" s="204" customFormat="1" hidden="1" outlineLevel="1" x14ac:dyDescent="0.2">
      <c r="A20" s="208" t="s">
        <v>40</v>
      </c>
      <c r="B20" s="281">
        <f>VLOOKUP(A20,Лист6!$A$1:$B$307,2,FALSE)</f>
        <v>324</v>
      </c>
      <c r="C20" s="209"/>
      <c r="D20" s="209"/>
      <c r="E20" s="209"/>
      <c r="F20" s="210">
        <f t="shared" si="2"/>
        <v>0</v>
      </c>
      <c r="G20" s="291">
        <v>324</v>
      </c>
      <c r="H20" s="209"/>
      <c r="I20" s="209"/>
      <c r="J20" s="209"/>
      <c r="K20" s="210"/>
      <c r="L20" s="291">
        <v>324</v>
      </c>
    </row>
    <row r="21" spans="1:12" s="204" customFormat="1" hidden="1" outlineLevel="1" x14ac:dyDescent="0.2">
      <c r="A21" s="208" t="s">
        <v>44</v>
      </c>
      <c r="B21" s="281">
        <f>VLOOKUP(A21,Лист6!$A$1:$B$307,2,FALSE)</f>
        <v>79.459999999999994</v>
      </c>
      <c r="C21" s="209"/>
      <c r="D21" s="209"/>
      <c r="E21" s="209"/>
      <c r="F21" s="210">
        <f t="shared" si="2"/>
        <v>0</v>
      </c>
      <c r="G21" s="291">
        <v>79.459999999999994</v>
      </c>
      <c r="H21" s="209"/>
      <c r="I21" s="209"/>
      <c r="J21" s="209"/>
      <c r="K21" s="210"/>
      <c r="L21" s="291">
        <v>79.459999999999994</v>
      </c>
    </row>
    <row r="22" spans="1:12" s="204" customFormat="1" hidden="1" outlineLevel="1" x14ac:dyDescent="0.2">
      <c r="A22" s="208" t="s">
        <v>45</v>
      </c>
      <c r="B22" s="281">
        <f>VLOOKUP(A22,Лист6!$A$1:$B$307,2,FALSE)</f>
        <v>720.34</v>
      </c>
      <c r="C22" s="209"/>
      <c r="D22" s="209"/>
      <c r="E22" s="209"/>
      <c r="F22" s="210">
        <f t="shared" si="2"/>
        <v>0</v>
      </c>
      <c r="G22" s="291">
        <v>720.34</v>
      </c>
      <c r="H22" s="209"/>
      <c r="I22" s="209"/>
      <c r="J22" s="209"/>
      <c r="K22" s="210"/>
      <c r="L22" s="291">
        <v>720.34</v>
      </c>
    </row>
    <row r="23" spans="1:12" s="204" customFormat="1" hidden="1" outlineLevel="1" x14ac:dyDescent="0.2">
      <c r="A23" s="208" t="s">
        <v>46</v>
      </c>
      <c r="B23" s="281">
        <f>VLOOKUP(A23,Лист6!$A$1:$B$307,2,FALSE)</f>
        <v>1355.93</v>
      </c>
      <c r="C23" s="209"/>
      <c r="D23" s="209"/>
      <c r="E23" s="209"/>
      <c r="F23" s="210">
        <f t="shared" si="2"/>
        <v>0</v>
      </c>
      <c r="G23" s="291">
        <v>1355.93</v>
      </c>
      <c r="H23" s="209"/>
      <c r="I23" s="209"/>
      <c r="J23" s="209"/>
      <c r="K23" s="210"/>
      <c r="L23" s="291">
        <v>1355.93</v>
      </c>
    </row>
    <row r="24" spans="1:12" s="204" customFormat="1" hidden="1" outlineLevel="1" x14ac:dyDescent="0.2">
      <c r="A24" s="208" t="s">
        <v>48</v>
      </c>
      <c r="B24" s="281">
        <f>VLOOKUP(A24,Лист6!$A$1:$B$307,2,FALSE)</f>
        <v>86.78</v>
      </c>
      <c r="C24" s="209"/>
      <c r="D24" s="209"/>
      <c r="E24" s="209"/>
      <c r="F24" s="210">
        <f t="shared" si="2"/>
        <v>0</v>
      </c>
      <c r="G24" s="291">
        <v>86.78</v>
      </c>
      <c r="H24" s="209"/>
      <c r="I24" s="209"/>
      <c r="J24" s="209"/>
      <c r="K24" s="210"/>
      <c r="L24" s="291">
        <v>86.78</v>
      </c>
    </row>
    <row r="25" spans="1:12" s="204" customFormat="1" hidden="1" outlineLevel="1" x14ac:dyDescent="0.2">
      <c r="A25" s="208" t="s">
        <v>49</v>
      </c>
      <c r="B25" s="281">
        <f>VLOOKUP(A25,Лист6!$A$1:$B$307,2,FALSE)</f>
        <v>390.51</v>
      </c>
      <c r="C25" s="209"/>
      <c r="D25" s="209"/>
      <c r="E25" s="209"/>
      <c r="F25" s="210">
        <f t="shared" si="2"/>
        <v>0</v>
      </c>
      <c r="G25" s="291">
        <v>390.51</v>
      </c>
      <c r="H25" s="209"/>
      <c r="I25" s="209"/>
      <c r="J25" s="209"/>
      <c r="K25" s="210"/>
      <c r="L25" s="291">
        <v>390.51</v>
      </c>
    </row>
    <row r="26" spans="1:12" s="204" customFormat="1" hidden="1" outlineLevel="1" x14ac:dyDescent="0.2">
      <c r="A26" s="208" t="s">
        <v>50</v>
      </c>
      <c r="B26" s="281">
        <f>VLOOKUP(A26,Лист6!$A$1:$B$307,2,FALSE)</f>
        <v>195.67</v>
      </c>
      <c r="C26" s="209"/>
      <c r="D26" s="209"/>
      <c r="E26" s="209"/>
      <c r="F26" s="210">
        <f t="shared" si="2"/>
        <v>0</v>
      </c>
      <c r="G26" s="291">
        <v>195.67</v>
      </c>
      <c r="H26" s="209"/>
      <c r="I26" s="209"/>
      <c r="J26" s="209"/>
      <c r="K26" s="210"/>
      <c r="L26" s="291">
        <v>195.67</v>
      </c>
    </row>
    <row r="27" spans="1:12" s="204" customFormat="1" hidden="1" outlineLevel="1" x14ac:dyDescent="0.2">
      <c r="A27" s="208" t="s">
        <v>51</v>
      </c>
      <c r="B27" s="281">
        <f>G27</f>
        <v>173.56</v>
      </c>
      <c r="C27" s="209"/>
      <c r="D27" s="209"/>
      <c r="E27" s="209"/>
      <c r="F27" s="210">
        <f t="shared" si="2"/>
        <v>0</v>
      </c>
      <c r="G27" s="291">
        <v>173.56</v>
      </c>
      <c r="H27" s="209"/>
      <c r="I27" s="209"/>
      <c r="J27" s="209"/>
      <c r="K27" s="210"/>
      <c r="L27" s="291">
        <v>173.56</v>
      </c>
    </row>
    <row r="28" spans="1:12" s="204" customFormat="1" hidden="1" outlineLevel="1" x14ac:dyDescent="0.2">
      <c r="A28" s="208" t="s">
        <v>52</v>
      </c>
      <c r="B28" s="281">
        <f>VLOOKUP(A28,Лист6!$A$1:$B$307,2,FALSE)</f>
        <v>40685.4</v>
      </c>
      <c r="C28" s="209"/>
      <c r="D28" s="209"/>
      <c r="E28" s="209"/>
      <c r="F28" s="210">
        <f t="shared" si="2"/>
        <v>0</v>
      </c>
      <c r="G28" s="291">
        <v>40685.4</v>
      </c>
      <c r="H28" s="209"/>
      <c r="I28" s="209"/>
      <c r="J28" s="209"/>
      <c r="K28" s="210"/>
      <c r="L28" s="291">
        <v>40685.4</v>
      </c>
    </row>
    <row r="29" spans="1:12" s="204" customFormat="1" hidden="1" outlineLevel="1" x14ac:dyDescent="0.2">
      <c r="A29" s="208" t="s">
        <v>53</v>
      </c>
      <c r="B29" s="281">
        <f>VLOOKUP(A29,Лист6!$A$1:$B$307,2,FALSE)</f>
        <v>7288.13</v>
      </c>
      <c r="C29" s="209"/>
      <c r="D29" s="209"/>
      <c r="E29" s="209"/>
      <c r="F29" s="210">
        <f t="shared" si="2"/>
        <v>0</v>
      </c>
      <c r="G29" s="291">
        <v>7288.13</v>
      </c>
      <c r="H29" s="209"/>
      <c r="I29" s="209"/>
      <c r="J29" s="209"/>
      <c r="K29" s="210"/>
      <c r="L29" s="291">
        <v>7288.13</v>
      </c>
    </row>
    <row r="30" spans="1:12" s="204" customFormat="1" hidden="1" outlineLevel="1" x14ac:dyDescent="0.2">
      <c r="A30" s="208" t="s">
        <v>54</v>
      </c>
      <c r="B30" s="281">
        <f>VLOOKUP(A30,Лист6!$A$1:$B$307,2,FALSE)</f>
        <v>42480</v>
      </c>
      <c r="C30" s="209"/>
      <c r="D30" s="209"/>
      <c r="E30" s="209"/>
      <c r="F30" s="210">
        <f t="shared" si="2"/>
        <v>0</v>
      </c>
      <c r="G30" s="291">
        <v>42480</v>
      </c>
      <c r="H30" s="209"/>
      <c r="I30" s="209"/>
      <c r="J30" s="209"/>
      <c r="K30" s="210"/>
      <c r="L30" s="291">
        <v>42480</v>
      </c>
    </row>
    <row r="31" spans="1:12" s="204" customFormat="1" hidden="1" outlineLevel="1" x14ac:dyDescent="0.2">
      <c r="A31" s="208" t="s">
        <v>55</v>
      </c>
      <c r="B31" s="281">
        <f>VLOOKUP(A31,Лист6!$A$1:$B$307,2,FALSE)</f>
        <v>77406.77</v>
      </c>
      <c r="C31" s="209"/>
      <c r="D31" s="209"/>
      <c r="E31" s="209"/>
      <c r="F31" s="210">
        <f t="shared" si="2"/>
        <v>0</v>
      </c>
      <c r="G31" s="291">
        <v>77406.77</v>
      </c>
      <c r="H31" s="209"/>
      <c r="I31" s="209"/>
      <c r="J31" s="209"/>
      <c r="K31" s="210"/>
      <c r="L31" s="291">
        <v>77406.77</v>
      </c>
    </row>
    <row r="32" spans="1:12" s="204" customFormat="1" hidden="1" outlineLevel="1" x14ac:dyDescent="0.2">
      <c r="A32" s="208" t="s">
        <v>56</v>
      </c>
      <c r="B32" s="281">
        <f>VLOOKUP(A32,Лист6!$A$1:$B$307,2,FALSE)</f>
        <v>468402.85</v>
      </c>
      <c r="C32" s="209"/>
      <c r="D32" s="209"/>
      <c r="E32" s="209"/>
      <c r="F32" s="210">
        <f t="shared" si="2"/>
        <v>234201.43</v>
      </c>
      <c r="G32" s="291">
        <v>234201.41999999998</v>
      </c>
      <c r="H32" s="209"/>
      <c r="I32" s="209"/>
      <c r="J32" s="209"/>
      <c r="K32" s="210"/>
      <c r="L32" s="291">
        <v>234201.41999999998</v>
      </c>
    </row>
    <row r="33" spans="1:12" s="204" customFormat="1" hidden="1" outlineLevel="1" x14ac:dyDescent="0.2">
      <c r="A33" s="208" t="s">
        <v>57</v>
      </c>
      <c r="B33" s="281">
        <f>VLOOKUP(A33,Лист6!$A$1:$B$307,2,FALSE)</f>
        <v>1706710.9</v>
      </c>
      <c r="C33" s="209"/>
      <c r="D33" s="209"/>
      <c r="E33" s="209"/>
      <c r="F33" s="210">
        <f t="shared" si="2"/>
        <v>227561.44999999995</v>
      </c>
      <c r="G33" s="291">
        <v>1479149.45</v>
      </c>
      <c r="H33" s="209"/>
      <c r="I33" s="209"/>
      <c r="J33" s="209"/>
      <c r="K33" s="210"/>
      <c r="L33" s="291">
        <v>1479149.45</v>
      </c>
    </row>
    <row r="34" spans="1:12" s="204" customFormat="1" hidden="1" outlineLevel="1" x14ac:dyDescent="0.2">
      <c r="A34" s="208" t="s">
        <v>58</v>
      </c>
      <c r="B34" s="281">
        <f>VLOOKUP(A34,Лист6!$A$1:$B$307,2,FALSE)</f>
        <v>580920.65</v>
      </c>
      <c r="C34" s="209"/>
      <c r="D34" s="209"/>
      <c r="E34" s="209"/>
      <c r="F34" s="210">
        <f t="shared" si="2"/>
        <v>232368.26</v>
      </c>
      <c r="G34" s="291">
        <v>348552.39</v>
      </c>
      <c r="H34" s="209"/>
      <c r="I34" s="209"/>
      <c r="J34" s="209"/>
      <c r="K34" s="210"/>
      <c r="L34" s="291">
        <v>348552.39</v>
      </c>
    </row>
    <row r="35" spans="1:12" s="204" customFormat="1" hidden="1" outlineLevel="1" x14ac:dyDescent="0.2">
      <c r="A35" s="208" t="s">
        <v>60</v>
      </c>
      <c r="B35" s="281">
        <f>VLOOKUP(A35,Лист6!$A$1:$B$307,2,FALSE)</f>
        <v>494909.76</v>
      </c>
      <c r="C35" s="209"/>
      <c r="D35" s="209"/>
      <c r="E35" s="209"/>
      <c r="F35" s="210">
        <f t="shared" si="2"/>
        <v>141402.79000000004</v>
      </c>
      <c r="G35" s="291">
        <v>353506.97</v>
      </c>
      <c r="H35" s="209"/>
      <c r="I35" s="209"/>
      <c r="J35" s="209"/>
      <c r="K35" s="210"/>
      <c r="L35" s="291">
        <v>353506.97</v>
      </c>
    </row>
    <row r="36" spans="1:12" s="204" customFormat="1" hidden="1" outlineLevel="1" x14ac:dyDescent="0.2">
      <c r="A36" s="208" t="s">
        <v>62</v>
      </c>
      <c r="B36" s="281">
        <f>VLOOKUP(A36,Лист6!$A$1:$B$307,2,FALSE)</f>
        <v>512999.57</v>
      </c>
      <c r="C36" s="209"/>
      <c r="D36" s="209"/>
      <c r="E36" s="209"/>
      <c r="F36" s="210">
        <f t="shared" si="2"/>
        <v>341999.71</v>
      </c>
      <c r="G36" s="291">
        <v>170999.86</v>
      </c>
      <c r="H36" s="209"/>
      <c r="I36" s="209"/>
      <c r="J36" s="209"/>
      <c r="K36" s="210"/>
      <c r="L36" s="291">
        <v>170999.86</v>
      </c>
    </row>
    <row r="37" spans="1:12" s="204" customFormat="1" hidden="1" outlineLevel="1" x14ac:dyDescent="0.2">
      <c r="A37" s="208" t="s">
        <v>63</v>
      </c>
      <c r="B37" s="281">
        <f>VLOOKUP(A37,Лист6!$A$1:$B$307,2,FALSE)</f>
        <v>238618.14</v>
      </c>
      <c r="C37" s="209"/>
      <c r="D37" s="209"/>
      <c r="E37" s="209"/>
      <c r="F37" s="210">
        <f t="shared" si="2"/>
        <v>0</v>
      </c>
      <c r="G37" s="291">
        <v>238618.14</v>
      </c>
      <c r="H37" s="209"/>
      <c r="I37" s="209"/>
      <c r="J37" s="209"/>
      <c r="K37" s="210"/>
      <c r="L37" s="291">
        <v>238618.14</v>
      </c>
    </row>
    <row r="38" spans="1:12" s="204" customFormat="1" hidden="1" outlineLevel="1" x14ac:dyDescent="0.2">
      <c r="A38" s="208" t="s">
        <v>65</v>
      </c>
      <c r="B38" s="281">
        <f>VLOOKUP(A38,Лист6!$A$1:$B$307,2,FALSE)</f>
        <v>444.92</v>
      </c>
      <c r="C38" s="209"/>
      <c r="D38" s="209"/>
      <c r="E38" s="209"/>
      <c r="F38" s="210">
        <f t="shared" si="2"/>
        <v>0</v>
      </c>
      <c r="G38" s="291">
        <v>444.92</v>
      </c>
      <c r="H38" s="209"/>
      <c r="I38" s="209"/>
      <c r="J38" s="209"/>
      <c r="K38" s="210"/>
      <c r="L38" s="291">
        <v>444.92</v>
      </c>
    </row>
    <row r="39" spans="1:12" s="204" customFormat="1" hidden="1" outlineLevel="1" x14ac:dyDescent="0.2">
      <c r="A39" s="208" t="s">
        <v>66</v>
      </c>
      <c r="B39" s="281">
        <f>VLOOKUP(A39,Лист6!$A$1:$B$307,2,FALSE)</f>
        <v>105569.88</v>
      </c>
      <c r="C39" s="209"/>
      <c r="D39" s="209"/>
      <c r="E39" s="209"/>
      <c r="F39" s="210">
        <f t="shared" si="2"/>
        <v>0</v>
      </c>
      <c r="G39" s="291">
        <v>105569.88</v>
      </c>
      <c r="H39" s="209"/>
      <c r="I39" s="209"/>
      <c r="J39" s="209"/>
      <c r="K39" s="210"/>
      <c r="L39" s="291">
        <v>105569.88</v>
      </c>
    </row>
    <row r="40" spans="1:12" s="204" customFormat="1" hidden="1" outlineLevel="1" x14ac:dyDescent="0.2">
      <c r="A40" s="208" t="s">
        <v>67</v>
      </c>
      <c r="B40" s="281">
        <f>VLOOKUP(A40,Лист6!$A$1:$B$307,2,FALSE)</f>
        <v>256405.74</v>
      </c>
      <c r="C40" s="209"/>
      <c r="D40" s="209"/>
      <c r="E40" s="209"/>
      <c r="F40" s="210">
        <f t="shared" si="2"/>
        <v>0</v>
      </c>
      <c r="G40" s="291">
        <v>256405.74</v>
      </c>
      <c r="H40" s="209"/>
      <c r="I40" s="209"/>
      <c r="J40" s="209"/>
      <c r="K40" s="210"/>
      <c r="L40" s="291">
        <v>256405.74</v>
      </c>
    </row>
    <row r="41" spans="1:12" s="204" customFormat="1" hidden="1" outlineLevel="1" x14ac:dyDescent="0.2">
      <c r="A41" s="208" t="s">
        <v>68</v>
      </c>
      <c r="B41" s="281">
        <f>VLOOKUP(A41,Лист6!$A$1:$B$307,2,FALSE)</f>
        <v>134908.22</v>
      </c>
      <c r="C41" s="209"/>
      <c r="D41" s="209"/>
      <c r="E41" s="209"/>
      <c r="F41" s="210">
        <f t="shared" si="2"/>
        <v>0</v>
      </c>
      <c r="G41" s="291">
        <v>134908.22</v>
      </c>
      <c r="H41" s="209"/>
      <c r="I41" s="209"/>
      <c r="J41" s="209"/>
      <c r="K41" s="210"/>
      <c r="L41" s="291">
        <v>134908.22</v>
      </c>
    </row>
    <row r="42" spans="1:12" s="204" customFormat="1" hidden="1" outlineLevel="1" x14ac:dyDescent="0.2">
      <c r="A42" s="208" t="s">
        <v>69</v>
      </c>
      <c r="B42" s="281">
        <f>G42</f>
        <v>524882.88</v>
      </c>
      <c r="C42" s="209"/>
      <c r="D42" s="209"/>
      <c r="E42" s="209"/>
      <c r="F42" s="210">
        <f t="shared" si="2"/>
        <v>0</v>
      </c>
      <c r="G42" s="291">
        <v>524882.88</v>
      </c>
      <c r="H42" s="209"/>
      <c r="I42" s="209"/>
      <c r="J42" s="209"/>
      <c r="K42" s="210"/>
      <c r="L42" s="291">
        <v>524882.88</v>
      </c>
    </row>
    <row r="43" spans="1:12" s="204" customFormat="1" hidden="1" outlineLevel="1" x14ac:dyDescent="0.2">
      <c r="A43" s="208" t="s">
        <v>70</v>
      </c>
      <c r="B43" s="281">
        <f>VLOOKUP(A43,Лист6!$A$1:$B$307,2,FALSE)</f>
        <v>83813.039999999994</v>
      </c>
      <c r="C43" s="209"/>
      <c r="D43" s="209"/>
      <c r="E43" s="209"/>
      <c r="F43" s="210">
        <f t="shared" si="2"/>
        <v>0</v>
      </c>
      <c r="G43" s="291">
        <v>83813.039999999994</v>
      </c>
      <c r="H43" s="209"/>
      <c r="I43" s="209"/>
      <c r="J43" s="209"/>
      <c r="K43" s="210"/>
      <c r="L43" s="291">
        <v>83813.039999999994</v>
      </c>
    </row>
    <row r="44" spans="1:12" s="204" customFormat="1" hidden="1" outlineLevel="1" x14ac:dyDescent="0.2">
      <c r="A44" s="208" t="s">
        <v>71</v>
      </c>
      <c r="B44" s="281">
        <f>VLOOKUP(A44,Лист6!$A$1:$B$307,2,FALSE)</f>
        <v>120010.72</v>
      </c>
      <c r="C44" s="209"/>
      <c r="D44" s="209"/>
      <c r="E44" s="209"/>
      <c r="F44" s="210">
        <f t="shared" si="2"/>
        <v>0</v>
      </c>
      <c r="G44" s="291">
        <v>120010.72</v>
      </c>
      <c r="H44" s="209"/>
      <c r="I44" s="209"/>
      <c r="J44" s="209"/>
      <c r="K44" s="210"/>
      <c r="L44" s="291">
        <v>120010.72</v>
      </c>
    </row>
    <row r="45" spans="1:12" s="204" customFormat="1" hidden="1" outlineLevel="1" x14ac:dyDescent="0.2">
      <c r="A45" s="208" t="s">
        <v>72</v>
      </c>
      <c r="B45" s="281">
        <f>VLOOKUP(A45,Лист6!$A$1:$B$307,2,FALSE)</f>
        <v>8402.84</v>
      </c>
      <c r="C45" s="209"/>
      <c r="D45" s="209"/>
      <c r="E45" s="209"/>
      <c r="F45" s="210">
        <f t="shared" si="2"/>
        <v>0</v>
      </c>
      <c r="G45" s="291">
        <v>8402.84</v>
      </c>
      <c r="H45" s="209"/>
      <c r="I45" s="209"/>
      <c r="J45" s="209"/>
      <c r="K45" s="210"/>
      <c r="L45" s="291">
        <v>8402.84</v>
      </c>
    </row>
    <row r="46" spans="1:12" s="204" customFormat="1" hidden="1" outlineLevel="1" x14ac:dyDescent="0.2">
      <c r="A46" s="208" t="s">
        <v>73</v>
      </c>
      <c r="B46" s="281">
        <f>VLOOKUP(A46,Лист6!$A$1:$B$307,2,FALSE)</f>
        <v>45833.33</v>
      </c>
      <c r="C46" s="209"/>
      <c r="D46" s="209"/>
      <c r="E46" s="209"/>
      <c r="F46" s="210">
        <f t="shared" si="2"/>
        <v>0</v>
      </c>
      <c r="G46" s="291">
        <v>45833.33</v>
      </c>
      <c r="H46" s="209"/>
      <c r="I46" s="209"/>
      <c r="J46" s="209"/>
      <c r="K46" s="210"/>
      <c r="L46" s="291">
        <v>45833.33</v>
      </c>
    </row>
    <row r="47" spans="1:12" s="204" customFormat="1" hidden="1" outlineLevel="1" x14ac:dyDescent="0.2">
      <c r="A47" s="208" t="s">
        <v>74</v>
      </c>
      <c r="B47" s="281">
        <f>VLOOKUP(A47,Лист6!$A$1:$B$307,2,FALSE)</f>
        <v>255013.95</v>
      </c>
      <c r="C47" s="209"/>
      <c r="D47" s="209"/>
      <c r="E47" s="209"/>
      <c r="F47" s="210">
        <f t="shared" si="2"/>
        <v>0</v>
      </c>
      <c r="G47" s="291">
        <v>255013.95</v>
      </c>
      <c r="H47" s="209"/>
      <c r="I47" s="209"/>
      <c r="J47" s="209"/>
      <c r="K47" s="210"/>
      <c r="L47" s="291">
        <v>255013.95</v>
      </c>
    </row>
    <row r="48" spans="1:12" s="204" customFormat="1" hidden="1" outlineLevel="1" x14ac:dyDescent="0.2">
      <c r="A48" s="208" t="s">
        <v>75</v>
      </c>
      <c r="B48" s="281">
        <f>VLOOKUP(A48,Лист6!$A$1:$B$307,2,FALSE)</f>
        <v>92460</v>
      </c>
      <c r="C48" s="209"/>
      <c r="D48" s="209"/>
      <c r="E48" s="209"/>
      <c r="F48" s="210">
        <f t="shared" si="2"/>
        <v>0</v>
      </c>
      <c r="G48" s="291">
        <v>92460</v>
      </c>
      <c r="H48" s="209"/>
      <c r="I48" s="209"/>
      <c r="J48" s="209"/>
      <c r="K48" s="210"/>
      <c r="L48" s="291">
        <v>92460</v>
      </c>
    </row>
    <row r="49" spans="1:12" s="204" customFormat="1" hidden="1" outlineLevel="1" x14ac:dyDescent="0.2">
      <c r="A49" s="208" t="s">
        <v>76</v>
      </c>
      <c r="B49" s="281">
        <f>VLOOKUP(A49,Лист6!$A$1:$B$307,2,FALSE)</f>
        <v>271436.05</v>
      </c>
      <c r="C49" s="209"/>
      <c r="D49" s="209"/>
      <c r="E49" s="209"/>
      <c r="F49" s="210">
        <f t="shared" si="2"/>
        <v>0</v>
      </c>
      <c r="G49" s="291">
        <v>271436.05</v>
      </c>
      <c r="H49" s="209"/>
      <c r="I49" s="209"/>
      <c r="J49" s="209"/>
      <c r="K49" s="210"/>
      <c r="L49" s="291">
        <v>271436.05</v>
      </c>
    </row>
    <row r="50" spans="1:12" s="204" customFormat="1" hidden="1" outlineLevel="1" x14ac:dyDescent="0.2">
      <c r="A50" s="208" t="s">
        <v>77</v>
      </c>
      <c r="B50" s="281">
        <f>VLOOKUP(A50,Лист6!$A$1:$B$307,2,FALSE)</f>
        <v>24406.78</v>
      </c>
      <c r="C50" s="209"/>
      <c r="D50" s="209"/>
      <c r="E50" s="209"/>
      <c r="F50" s="210">
        <f t="shared" si="2"/>
        <v>0</v>
      </c>
      <c r="G50" s="291">
        <v>24406.78</v>
      </c>
      <c r="H50" s="209"/>
      <c r="I50" s="209"/>
      <c r="J50" s="209"/>
      <c r="K50" s="210"/>
      <c r="L50" s="291">
        <v>24406.78</v>
      </c>
    </row>
    <row r="51" spans="1:12" s="204" customFormat="1" hidden="1" outlineLevel="1" x14ac:dyDescent="0.2">
      <c r="A51" s="208" t="s">
        <v>78</v>
      </c>
      <c r="B51" s="281">
        <f>VLOOKUP(A51,Лист6!$A$1:$B$307,2,FALSE)</f>
        <v>59254</v>
      </c>
      <c r="C51" s="209"/>
      <c r="D51" s="209"/>
      <c r="E51" s="209"/>
      <c r="F51" s="210">
        <f t="shared" si="2"/>
        <v>0</v>
      </c>
      <c r="G51" s="291">
        <v>59254</v>
      </c>
      <c r="H51" s="209"/>
      <c r="I51" s="209"/>
      <c r="J51" s="209"/>
      <c r="K51" s="210"/>
      <c r="L51" s="291">
        <v>59254</v>
      </c>
    </row>
    <row r="52" spans="1:12" s="204" customFormat="1" hidden="1" outlineLevel="1" x14ac:dyDescent="0.2">
      <c r="A52" s="208" t="s">
        <v>79</v>
      </c>
      <c r="B52" s="281">
        <f>VLOOKUP(A52,Лист6!$A$1:$B$307,2,FALSE)</f>
        <v>82500</v>
      </c>
      <c r="C52" s="209"/>
      <c r="D52" s="209"/>
      <c r="E52" s="209"/>
      <c r="F52" s="210">
        <f t="shared" si="2"/>
        <v>0</v>
      </c>
      <c r="G52" s="291">
        <v>82500</v>
      </c>
      <c r="H52" s="209"/>
      <c r="I52" s="209"/>
      <c r="J52" s="209"/>
      <c r="K52" s="210"/>
      <c r="L52" s="291">
        <v>82500</v>
      </c>
    </row>
    <row r="53" spans="1:12" s="204" customFormat="1" hidden="1" outlineLevel="1" x14ac:dyDescent="0.2">
      <c r="A53" s="208" t="s">
        <v>80</v>
      </c>
      <c r="B53" s="281">
        <f>VLOOKUP(A53,Лист6!$A$1:$B$307,2,FALSE)</f>
        <v>6483.05</v>
      </c>
      <c r="C53" s="209"/>
      <c r="D53" s="209"/>
      <c r="E53" s="209"/>
      <c r="F53" s="210">
        <f t="shared" si="2"/>
        <v>0</v>
      </c>
      <c r="G53" s="291">
        <v>6483.05</v>
      </c>
      <c r="H53" s="209"/>
      <c r="I53" s="209"/>
      <c r="J53" s="209"/>
      <c r="K53" s="210"/>
      <c r="L53" s="291">
        <v>6483.05</v>
      </c>
    </row>
    <row r="54" spans="1:12" s="204" customFormat="1" hidden="1" outlineLevel="1" x14ac:dyDescent="0.2">
      <c r="A54" s="208" t="s">
        <v>81</v>
      </c>
      <c r="B54" s="281">
        <f>VLOOKUP(A54,Лист6!$A$1:$B$307,2,FALSE)</f>
        <v>9030.48</v>
      </c>
      <c r="C54" s="209"/>
      <c r="D54" s="209"/>
      <c r="E54" s="209"/>
      <c r="F54" s="210">
        <f t="shared" si="2"/>
        <v>0</v>
      </c>
      <c r="G54" s="291">
        <v>9030.48</v>
      </c>
      <c r="H54" s="209"/>
      <c r="I54" s="209"/>
      <c r="J54" s="209"/>
      <c r="K54" s="210"/>
      <c r="L54" s="291">
        <v>9030.48</v>
      </c>
    </row>
    <row r="55" spans="1:12" s="204" customFormat="1" hidden="1" outlineLevel="1" x14ac:dyDescent="0.2">
      <c r="A55" s="208" t="s">
        <v>82</v>
      </c>
      <c r="B55" s="281">
        <f>VLOOKUP(A55,Лист6!$A$1:$B$307,2,FALSE)</f>
        <v>153400</v>
      </c>
      <c r="C55" s="209"/>
      <c r="D55" s="209"/>
      <c r="E55" s="209"/>
      <c r="F55" s="210">
        <f t="shared" si="2"/>
        <v>0</v>
      </c>
      <c r="G55" s="291">
        <v>153400</v>
      </c>
      <c r="H55" s="209"/>
      <c r="I55" s="209"/>
      <c r="J55" s="209"/>
      <c r="K55" s="210"/>
      <c r="L55" s="291">
        <v>153400</v>
      </c>
    </row>
    <row r="56" spans="1:12" s="204" customFormat="1" hidden="1" outlineLevel="1" x14ac:dyDescent="0.2">
      <c r="A56" s="208" t="s">
        <v>83</v>
      </c>
      <c r="B56" s="281">
        <f>VLOOKUP(A56,Лист6!$A$1:$B$307,2,FALSE)</f>
        <v>12213.56</v>
      </c>
      <c r="C56" s="209"/>
      <c r="D56" s="209"/>
      <c r="E56" s="209"/>
      <c r="F56" s="210">
        <f t="shared" si="2"/>
        <v>0</v>
      </c>
      <c r="G56" s="291">
        <v>12213.56</v>
      </c>
      <c r="H56" s="209"/>
      <c r="I56" s="209"/>
      <c r="J56" s="209"/>
      <c r="K56" s="210"/>
      <c r="L56" s="291">
        <v>12213.56</v>
      </c>
    </row>
    <row r="57" spans="1:12" s="204" customFormat="1" hidden="1" outlineLevel="1" x14ac:dyDescent="0.2">
      <c r="A57" s="208" t="s">
        <v>84</v>
      </c>
      <c r="B57" s="281">
        <f>VLOOKUP(A57,Лист6!$A$1:$B$307,2,FALSE)</f>
        <v>4983.05</v>
      </c>
      <c r="C57" s="209"/>
      <c r="D57" s="209"/>
      <c r="E57" s="209"/>
      <c r="F57" s="210">
        <f t="shared" si="2"/>
        <v>0</v>
      </c>
      <c r="G57" s="291">
        <v>4983.05</v>
      </c>
      <c r="H57" s="209"/>
      <c r="I57" s="209"/>
      <c r="J57" s="209"/>
      <c r="K57" s="210"/>
      <c r="L57" s="291">
        <v>4983.05</v>
      </c>
    </row>
    <row r="58" spans="1:12" s="204" customFormat="1" hidden="1" outlineLevel="1" x14ac:dyDescent="0.2">
      <c r="A58" s="208" t="s">
        <v>85</v>
      </c>
      <c r="B58" s="281">
        <f>VLOOKUP(A58,Лист6!$A$1:$B$307,2,FALSE)</f>
        <v>9355.93</v>
      </c>
      <c r="C58" s="209"/>
      <c r="D58" s="209"/>
      <c r="E58" s="209"/>
      <c r="F58" s="210">
        <f t="shared" si="2"/>
        <v>0</v>
      </c>
      <c r="G58" s="291">
        <v>9355.93</v>
      </c>
      <c r="H58" s="209"/>
      <c r="I58" s="209"/>
      <c r="J58" s="209"/>
      <c r="K58" s="210"/>
      <c r="L58" s="291">
        <v>9355.93</v>
      </c>
    </row>
    <row r="59" spans="1:12" s="204" customFormat="1" hidden="1" outlineLevel="1" x14ac:dyDescent="0.2">
      <c r="A59" s="208" t="s">
        <v>86</v>
      </c>
      <c r="B59" s="281">
        <f>VLOOKUP(A59,Лист6!$A$1:$B$307,2,FALSE)</f>
        <v>6833.9</v>
      </c>
      <c r="C59" s="209"/>
      <c r="D59" s="209"/>
      <c r="E59" s="209"/>
      <c r="F59" s="210">
        <f t="shared" si="2"/>
        <v>0</v>
      </c>
      <c r="G59" s="291">
        <v>6833.9</v>
      </c>
      <c r="H59" s="209"/>
      <c r="I59" s="209"/>
      <c r="J59" s="209"/>
      <c r="K59" s="210"/>
      <c r="L59" s="291">
        <v>6833.9</v>
      </c>
    </row>
    <row r="60" spans="1:12" s="204" customFormat="1" hidden="1" outlineLevel="1" x14ac:dyDescent="0.2">
      <c r="A60" s="208" t="s">
        <v>87</v>
      </c>
      <c r="B60" s="281">
        <f>VLOOKUP(A60,Лист6!$A$1:$B$307,2,FALSE)</f>
        <v>240.85</v>
      </c>
      <c r="C60" s="209"/>
      <c r="D60" s="209"/>
      <c r="E60" s="209"/>
      <c r="F60" s="210">
        <f t="shared" si="2"/>
        <v>0</v>
      </c>
      <c r="G60" s="291">
        <v>240.85</v>
      </c>
      <c r="H60" s="209"/>
      <c r="I60" s="209"/>
      <c r="J60" s="209"/>
      <c r="K60" s="210"/>
      <c r="L60" s="291">
        <v>240.85</v>
      </c>
    </row>
    <row r="61" spans="1:12" s="204" customFormat="1" hidden="1" outlineLevel="1" x14ac:dyDescent="0.2">
      <c r="A61" s="208" t="s">
        <v>88</v>
      </c>
      <c r="B61" s="281">
        <f>VLOOKUP(A61,Лист6!$A$1:$B$307,2,FALSE)</f>
        <v>1588.98</v>
      </c>
      <c r="C61" s="209"/>
      <c r="D61" s="209"/>
      <c r="E61" s="209"/>
      <c r="F61" s="210">
        <f t="shared" si="2"/>
        <v>0</v>
      </c>
      <c r="G61" s="291">
        <v>1588.98</v>
      </c>
      <c r="H61" s="209"/>
      <c r="I61" s="209"/>
      <c r="J61" s="209"/>
      <c r="K61" s="210"/>
      <c r="L61" s="291">
        <v>1588.98</v>
      </c>
    </row>
    <row r="62" spans="1:12" s="204" customFormat="1" hidden="1" outlineLevel="1" x14ac:dyDescent="0.2">
      <c r="A62" s="208" t="s">
        <v>90</v>
      </c>
      <c r="B62" s="281">
        <f>VLOOKUP(A62,Лист6!$A$1:$B$307,2,FALSE)</f>
        <v>2542.4</v>
      </c>
      <c r="C62" s="209"/>
      <c r="D62" s="209"/>
      <c r="E62" s="209"/>
      <c r="F62" s="210">
        <f t="shared" si="2"/>
        <v>0</v>
      </c>
      <c r="G62" s="291">
        <v>2542.4</v>
      </c>
      <c r="H62" s="209"/>
      <c r="I62" s="209"/>
      <c r="J62" s="209"/>
      <c r="K62" s="210"/>
      <c r="L62" s="291">
        <v>2542.4</v>
      </c>
    </row>
    <row r="63" spans="1:12" s="204" customFormat="1" hidden="1" outlineLevel="1" x14ac:dyDescent="0.2">
      <c r="A63" s="208" t="s">
        <v>94</v>
      </c>
      <c r="B63" s="281">
        <f>VLOOKUP(A63,Лист6!$A$1:$B$307,2,FALSE)</f>
        <v>4761.8999999999996</v>
      </c>
      <c r="C63" s="209"/>
      <c r="D63" s="209"/>
      <c r="E63" s="209"/>
      <c r="F63" s="210">
        <f t="shared" si="2"/>
        <v>0</v>
      </c>
      <c r="G63" s="291">
        <v>4761.8999999999996</v>
      </c>
      <c r="H63" s="209"/>
      <c r="I63" s="209"/>
      <c r="J63" s="209"/>
      <c r="K63" s="210"/>
      <c r="L63" s="291">
        <v>4761.8999999999996</v>
      </c>
    </row>
    <row r="64" spans="1:12" s="204" customFormat="1" hidden="1" outlineLevel="1" x14ac:dyDescent="0.2">
      <c r="A64" s="208" t="s">
        <v>99</v>
      </c>
      <c r="B64" s="281">
        <f>VLOOKUP(A64,Лист6!$A$1:$B$307,2,FALSE)</f>
        <v>2335.46</v>
      </c>
      <c r="C64" s="209"/>
      <c r="D64" s="209"/>
      <c r="E64" s="209"/>
      <c r="F64" s="210">
        <f t="shared" si="2"/>
        <v>0</v>
      </c>
      <c r="G64" s="291">
        <v>2335.46</v>
      </c>
      <c r="H64" s="209"/>
      <c r="I64" s="209"/>
      <c r="J64" s="209"/>
      <c r="K64" s="210"/>
      <c r="L64" s="291">
        <v>2335.46</v>
      </c>
    </row>
    <row r="65" spans="1:12" s="204" customFormat="1" hidden="1" outlineLevel="1" x14ac:dyDescent="0.2">
      <c r="A65" s="208" t="s">
        <v>100</v>
      </c>
      <c r="B65" s="281">
        <f>VLOOKUP(A65,Лист6!$A$1:$B$307,2,FALSE)</f>
        <v>2542.37</v>
      </c>
      <c r="C65" s="209"/>
      <c r="D65" s="209"/>
      <c r="E65" s="209"/>
      <c r="F65" s="210">
        <f t="shared" si="2"/>
        <v>0</v>
      </c>
      <c r="G65" s="291">
        <v>2542.37</v>
      </c>
      <c r="H65" s="209"/>
      <c r="I65" s="209"/>
      <c r="J65" s="209"/>
      <c r="K65" s="210"/>
      <c r="L65" s="291">
        <v>2542.37</v>
      </c>
    </row>
    <row r="66" spans="1:12" s="204" customFormat="1" hidden="1" outlineLevel="1" x14ac:dyDescent="0.2">
      <c r="A66" s="208" t="s">
        <v>101</v>
      </c>
      <c r="B66" s="281">
        <f>VLOOKUP(A66,Лист6!$A$1:$B$307,2,FALSE)</f>
        <v>288</v>
      </c>
      <c r="C66" s="209"/>
      <c r="D66" s="209"/>
      <c r="E66" s="209"/>
      <c r="F66" s="210">
        <f t="shared" si="2"/>
        <v>0</v>
      </c>
      <c r="G66" s="291">
        <v>288</v>
      </c>
      <c r="H66" s="209"/>
      <c r="I66" s="209"/>
      <c r="J66" s="209"/>
      <c r="K66" s="210"/>
      <c r="L66" s="291">
        <v>288</v>
      </c>
    </row>
    <row r="67" spans="1:12" s="204" customFormat="1" hidden="1" outlineLevel="1" x14ac:dyDescent="0.2">
      <c r="A67" s="208" t="s">
        <v>103</v>
      </c>
      <c r="B67" s="281">
        <f>VLOOKUP(A67,Лист6!$A$1:$B$307,2,FALSE)</f>
        <v>7291.37</v>
      </c>
      <c r="C67" s="209"/>
      <c r="D67" s="209"/>
      <c r="E67" s="209"/>
      <c r="F67" s="210">
        <f t="shared" si="2"/>
        <v>0</v>
      </c>
      <c r="G67" s="291">
        <v>7291.37</v>
      </c>
      <c r="H67" s="209"/>
      <c r="I67" s="209"/>
      <c r="J67" s="209"/>
      <c r="K67" s="210"/>
      <c r="L67" s="291">
        <v>7291.37</v>
      </c>
    </row>
    <row r="68" spans="1:12" s="204" customFormat="1" hidden="1" outlineLevel="1" x14ac:dyDescent="0.2">
      <c r="A68" s="208" t="s">
        <v>104</v>
      </c>
      <c r="B68" s="281">
        <f>VLOOKUP(A68,Лист6!$A$1:$B$307,2,FALSE)</f>
        <v>2944.2</v>
      </c>
      <c r="C68" s="209"/>
      <c r="D68" s="209"/>
      <c r="E68" s="209"/>
      <c r="F68" s="210">
        <f t="shared" si="2"/>
        <v>0</v>
      </c>
      <c r="G68" s="291">
        <v>2944.2</v>
      </c>
      <c r="H68" s="209"/>
      <c r="I68" s="209"/>
      <c r="J68" s="209"/>
      <c r="K68" s="210"/>
      <c r="L68" s="291">
        <v>2944.2</v>
      </c>
    </row>
    <row r="69" spans="1:12" s="204" customFormat="1" hidden="1" outlineLevel="1" x14ac:dyDescent="0.2">
      <c r="A69" s="208" t="s">
        <v>105</v>
      </c>
      <c r="B69" s="281">
        <f>G69</f>
        <v>1059.32</v>
      </c>
      <c r="C69" s="209"/>
      <c r="D69" s="209"/>
      <c r="E69" s="209"/>
      <c r="F69" s="210">
        <f t="shared" si="2"/>
        <v>0</v>
      </c>
      <c r="G69" s="291">
        <v>1059.32</v>
      </c>
      <c r="H69" s="209"/>
      <c r="I69" s="209"/>
      <c r="J69" s="209"/>
      <c r="K69" s="210"/>
      <c r="L69" s="291">
        <v>1059.32</v>
      </c>
    </row>
    <row r="70" spans="1:12" s="204" customFormat="1" hidden="1" outlineLevel="1" x14ac:dyDescent="0.2">
      <c r="A70" s="208" t="s">
        <v>107</v>
      </c>
      <c r="B70" s="281">
        <f>VLOOKUP(A70,Лист6!$A$1:$B$307,2,FALSE)</f>
        <v>30161.02</v>
      </c>
      <c r="C70" s="209"/>
      <c r="D70" s="209"/>
      <c r="E70" s="209"/>
      <c r="F70" s="210">
        <f t="shared" si="2"/>
        <v>0</v>
      </c>
      <c r="G70" s="291">
        <v>30161.02</v>
      </c>
      <c r="H70" s="209"/>
      <c r="I70" s="209"/>
      <c r="J70" s="209"/>
      <c r="K70" s="210"/>
      <c r="L70" s="291">
        <v>30161.02</v>
      </c>
    </row>
    <row r="71" spans="1:12" s="204" customFormat="1" hidden="1" outlineLevel="1" x14ac:dyDescent="0.2">
      <c r="A71" s="208" t="s">
        <v>108</v>
      </c>
      <c r="B71" s="281">
        <f>VLOOKUP(A71,Лист6!$A$1:$B$307,2,FALSE)</f>
        <v>72263.570000000007</v>
      </c>
      <c r="C71" s="209"/>
      <c r="D71" s="209"/>
      <c r="E71" s="209"/>
      <c r="F71" s="210">
        <f t="shared" si="2"/>
        <v>0</v>
      </c>
      <c r="G71" s="291">
        <v>72263.570000000007</v>
      </c>
      <c r="H71" s="209"/>
      <c r="I71" s="209"/>
      <c r="J71" s="209"/>
      <c r="K71" s="210"/>
      <c r="L71" s="291">
        <v>72263.570000000007</v>
      </c>
    </row>
    <row r="72" spans="1:12" s="204" customFormat="1" hidden="1" outlineLevel="1" x14ac:dyDescent="0.2">
      <c r="A72" s="208" t="s">
        <v>109</v>
      </c>
      <c r="B72" s="281">
        <f>VLOOKUP(A72,Лист6!$A$1:$B$307,2,FALSE)</f>
        <v>17618</v>
      </c>
      <c r="C72" s="209"/>
      <c r="D72" s="209"/>
      <c r="E72" s="209"/>
      <c r="F72" s="210">
        <f t="shared" si="2"/>
        <v>0</v>
      </c>
      <c r="G72" s="291">
        <v>17618</v>
      </c>
      <c r="H72" s="209"/>
      <c r="I72" s="209"/>
      <c r="J72" s="209"/>
      <c r="K72" s="210"/>
      <c r="L72" s="291">
        <v>17618</v>
      </c>
    </row>
    <row r="73" spans="1:12" s="204" customFormat="1" hidden="1" outlineLevel="1" x14ac:dyDescent="0.2">
      <c r="A73" s="208" t="s">
        <v>110</v>
      </c>
      <c r="B73" s="281">
        <f>VLOOKUP(A73,Лист6!$A$1:$B$307,2,FALSE)</f>
        <v>1995.93</v>
      </c>
      <c r="C73" s="209"/>
      <c r="D73" s="209"/>
      <c r="E73" s="209"/>
      <c r="F73" s="210">
        <f t="shared" si="2"/>
        <v>0</v>
      </c>
      <c r="G73" s="291">
        <v>1995.93</v>
      </c>
      <c r="H73" s="209"/>
      <c r="I73" s="209"/>
      <c r="J73" s="209"/>
      <c r="K73" s="210"/>
      <c r="L73" s="291">
        <v>1995.93</v>
      </c>
    </row>
    <row r="74" spans="1:12" s="204" customFormat="1" hidden="1" outlineLevel="1" x14ac:dyDescent="0.2">
      <c r="A74" s="208" t="s">
        <v>111</v>
      </c>
      <c r="B74" s="281">
        <f>VLOOKUP(A74,Лист6!$A$1:$B$307,2,FALSE)</f>
        <v>16410.12</v>
      </c>
      <c r="C74" s="209"/>
      <c r="D74" s="209"/>
      <c r="E74" s="209"/>
      <c r="F74" s="210">
        <f t="shared" si="2"/>
        <v>0</v>
      </c>
      <c r="G74" s="291">
        <v>16410.12</v>
      </c>
      <c r="H74" s="209"/>
      <c r="I74" s="209"/>
      <c r="J74" s="209"/>
      <c r="K74" s="210"/>
      <c r="L74" s="291">
        <v>16410.12</v>
      </c>
    </row>
    <row r="75" spans="1:12" s="204" customFormat="1" hidden="1" outlineLevel="1" x14ac:dyDescent="0.2">
      <c r="A75" s="208" t="s">
        <v>112</v>
      </c>
      <c r="B75" s="281">
        <f>VLOOKUP(A75,Лист6!$A$1:$B$307,2,FALSE)</f>
        <v>7459.28</v>
      </c>
      <c r="C75" s="209"/>
      <c r="D75" s="209"/>
      <c r="E75" s="209"/>
      <c r="F75" s="210">
        <f t="shared" ref="F75:F138" si="3">B75-G75-E75</f>
        <v>0</v>
      </c>
      <c r="G75" s="291">
        <v>7459.28</v>
      </c>
      <c r="H75" s="209"/>
      <c r="I75" s="209"/>
      <c r="J75" s="209"/>
      <c r="K75" s="210"/>
      <c r="L75" s="291">
        <v>7459.28</v>
      </c>
    </row>
    <row r="76" spans="1:12" s="204" customFormat="1" hidden="1" outlineLevel="1" x14ac:dyDescent="0.2">
      <c r="A76" s="208" t="s">
        <v>113</v>
      </c>
      <c r="B76" s="281">
        <f>VLOOKUP(A76,Лист6!$A$1:$B$307,2,FALSE)</f>
        <v>92000</v>
      </c>
      <c r="C76" s="209"/>
      <c r="D76" s="209"/>
      <c r="E76" s="209"/>
      <c r="F76" s="210">
        <f t="shared" si="3"/>
        <v>0</v>
      </c>
      <c r="G76" s="291">
        <v>92000</v>
      </c>
      <c r="H76" s="209"/>
      <c r="I76" s="209"/>
      <c r="J76" s="209"/>
      <c r="K76" s="210"/>
      <c r="L76" s="291">
        <v>92000</v>
      </c>
    </row>
    <row r="77" spans="1:12" s="204" customFormat="1" hidden="1" outlineLevel="1" x14ac:dyDescent="0.2">
      <c r="A77" s="208" t="s">
        <v>114</v>
      </c>
      <c r="B77" s="281">
        <f>VLOOKUP(A77,Лист6!$A$1:$B$307,2,FALSE)</f>
        <v>58271.95</v>
      </c>
      <c r="C77" s="209"/>
      <c r="D77" s="209"/>
      <c r="E77" s="209"/>
      <c r="F77" s="210">
        <f t="shared" si="3"/>
        <v>0</v>
      </c>
      <c r="G77" s="291">
        <v>58271.95</v>
      </c>
      <c r="H77" s="209"/>
      <c r="I77" s="209"/>
      <c r="J77" s="209"/>
      <c r="K77" s="210"/>
      <c r="L77" s="291">
        <v>58271.95</v>
      </c>
    </row>
    <row r="78" spans="1:12" s="204" customFormat="1" hidden="1" outlineLevel="1" x14ac:dyDescent="0.2">
      <c r="A78" s="208" t="s">
        <v>115</v>
      </c>
      <c r="B78" s="281">
        <f>VLOOKUP(A78,Лист6!$A$1:$B$307,2,FALSE)</f>
        <v>11703.24</v>
      </c>
      <c r="C78" s="209"/>
      <c r="D78" s="209"/>
      <c r="E78" s="209"/>
      <c r="F78" s="210">
        <f t="shared" si="3"/>
        <v>0</v>
      </c>
      <c r="G78" s="291">
        <v>11703.24</v>
      </c>
      <c r="H78" s="209"/>
      <c r="I78" s="209"/>
      <c r="J78" s="209"/>
      <c r="K78" s="210"/>
      <c r="L78" s="291">
        <v>11703.24</v>
      </c>
    </row>
    <row r="79" spans="1:12" s="204" customFormat="1" hidden="1" outlineLevel="1" x14ac:dyDescent="0.2">
      <c r="A79" s="208" t="s">
        <v>116</v>
      </c>
      <c r="B79" s="281">
        <f>VLOOKUP(A79,Лист6!$A$1:$B$307,2,FALSE)</f>
        <v>45861.88</v>
      </c>
      <c r="C79" s="209"/>
      <c r="D79" s="209"/>
      <c r="E79" s="209"/>
      <c r="F79" s="210">
        <f t="shared" si="3"/>
        <v>0</v>
      </c>
      <c r="G79" s="291">
        <v>45861.88</v>
      </c>
      <c r="H79" s="209"/>
      <c r="I79" s="209"/>
      <c r="J79" s="209"/>
      <c r="K79" s="210"/>
      <c r="L79" s="291">
        <v>45861.88</v>
      </c>
    </row>
    <row r="80" spans="1:12" s="204" customFormat="1" hidden="1" outlineLevel="1" x14ac:dyDescent="0.2">
      <c r="A80" s="208" t="s">
        <v>117</v>
      </c>
      <c r="B80" s="281">
        <f>VLOOKUP(A80,Лист6!$A$1:$B$307,2,FALSE)</f>
        <v>18009</v>
      </c>
      <c r="C80" s="209"/>
      <c r="D80" s="209"/>
      <c r="E80" s="209"/>
      <c r="F80" s="210">
        <f t="shared" si="3"/>
        <v>0</v>
      </c>
      <c r="G80" s="291">
        <v>18009</v>
      </c>
      <c r="H80" s="209"/>
      <c r="I80" s="209"/>
      <c r="J80" s="209"/>
      <c r="K80" s="210"/>
      <c r="L80" s="291">
        <v>18009</v>
      </c>
    </row>
    <row r="81" spans="1:12" s="204" customFormat="1" hidden="1" outlineLevel="1" x14ac:dyDescent="0.2">
      <c r="A81" s="208" t="s">
        <v>118</v>
      </c>
      <c r="B81" s="281">
        <f>VLOOKUP(A81,Лист6!$A$1:$B$307,2,FALSE)</f>
        <v>7326</v>
      </c>
      <c r="C81" s="209"/>
      <c r="D81" s="209"/>
      <c r="E81" s="209"/>
      <c r="F81" s="210">
        <f t="shared" si="3"/>
        <v>0</v>
      </c>
      <c r="G81" s="291">
        <v>7326</v>
      </c>
      <c r="H81" s="209"/>
      <c r="I81" s="209"/>
      <c r="J81" s="209"/>
      <c r="K81" s="210"/>
      <c r="L81" s="291">
        <v>7326</v>
      </c>
    </row>
    <row r="82" spans="1:12" s="204" customFormat="1" hidden="1" outlineLevel="1" x14ac:dyDescent="0.2">
      <c r="A82" s="208" t="s">
        <v>119</v>
      </c>
      <c r="B82" s="281">
        <f>VLOOKUP(A82,Лист6!$A$1:$B$307,2,FALSE)</f>
        <v>15876</v>
      </c>
      <c r="C82" s="209"/>
      <c r="D82" s="209"/>
      <c r="E82" s="209"/>
      <c r="F82" s="210">
        <f t="shared" si="3"/>
        <v>0</v>
      </c>
      <c r="G82" s="291">
        <v>15876</v>
      </c>
      <c r="H82" s="209"/>
      <c r="I82" s="209"/>
      <c r="J82" s="209"/>
      <c r="K82" s="210"/>
      <c r="L82" s="291">
        <v>15876</v>
      </c>
    </row>
    <row r="83" spans="1:12" s="204" customFormat="1" hidden="1" outlineLevel="1" x14ac:dyDescent="0.2">
      <c r="A83" s="208" t="s">
        <v>120</v>
      </c>
      <c r="B83" s="281">
        <f>VLOOKUP(A83,Лист6!$A$1:$B$307,2,FALSE)</f>
        <v>2900</v>
      </c>
      <c r="C83" s="209"/>
      <c r="D83" s="209"/>
      <c r="E83" s="209"/>
      <c r="F83" s="210">
        <f t="shared" si="3"/>
        <v>0</v>
      </c>
      <c r="G83" s="291">
        <v>2900</v>
      </c>
      <c r="H83" s="209"/>
      <c r="I83" s="209"/>
      <c r="J83" s="209"/>
      <c r="K83" s="210"/>
      <c r="L83" s="291">
        <v>2900</v>
      </c>
    </row>
    <row r="84" spans="1:12" s="204" customFormat="1" hidden="1" outlineLevel="1" x14ac:dyDescent="0.2">
      <c r="A84" s="208" t="s">
        <v>121</v>
      </c>
      <c r="B84" s="281">
        <f>VLOOKUP(A84,Лист6!$A$1:$B$307,2,FALSE)</f>
        <v>4692.0200000000004</v>
      </c>
      <c r="C84" s="209"/>
      <c r="D84" s="209"/>
      <c r="E84" s="209"/>
      <c r="F84" s="210">
        <f t="shared" si="3"/>
        <v>0</v>
      </c>
      <c r="G84" s="291">
        <v>4692.0200000000004</v>
      </c>
      <c r="H84" s="209"/>
      <c r="I84" s="209"/>
      <c r="J84" s="209"/>
      <c r="K84" s="210"/>
      <c r="L84" s="291">
        <v>4692.0200000000004</v>
      </c>
    </row>
    <row r="85" spans="1:12" s="204" customFormat="1" hidden="1" outlineLevel="1" x14ac:dyDescent="0.2">
      <c r="A85" s="208" t="s">
        <v>122</v>
      </c>
      <c r="B85" s="281">
        <f>VLOOKUP(A85,Лист6!$A$1:$B$307,2,FALSE)</f>
        <v>2560.6</v>
      </c>
      <c r="C85" s="209"/>
      <c r="D85" s="209"/>
      <c r="E85" s="209"/>
      <c r="F85" s="210">
        <f t="shared" si="3"/>
        <v>0</v>
      </c>
      <c r="G85" s="291">
        <v>2560.6</v>
      </c>
      <c r="H85" s="209"/>
      <c r="I85" s="209"/>
      <c r="J85" s="209"/>
      <c r="K85" s="210"/>
      <c r="L85" s="291">
        <v>2560.6</v>
      </c>
    </row>
    <row r="86" spans="1:12" s="204" customFormat="1" hidden="1" outlineLevel="1" x14ac:dyDescent="0.2">
      <c r="A86" s="208" t="s">
        <v>123</v>
      </c>
      <c r="B86" s="281">
        <f>VLOOKUP(A86,Лист6!$A$1:$B$307,2,FALSE)</f>
        <v>2023</v>
      </c>
      <c r="C86" s="209"/>
      <c r="D86" s="209"/>
      <c r="E86" s="209"/>
      <c r="F86" s="210">
        <f t="shared" si="3"/>
        <v>0</v>
      </c>
      <c r="G86" s="291">
        <v>2023</v>
      </c>
      <c r="H86" s="209"/>
      <c r="I86" s="209"/>
      <c r="J86" s="209"/>
      <c r="K86" s="210"/>
      <c r="L86" s="291">
        <v>2023</v>
      </c>
    </row>
    <row r="87" spans="1:12" s="204" customFormat="1" hidden="1" outlineLevel="1" x14ac:dyDescent="0.2">
      <c r="A87" s="208" t="s">
        <v>124</v>
      </c>
      <c r="B87" s="281">
        <f>VLOOKUP(A87,Лист6!$A$1:$B$307,2,FALSE)</f>
        <v>11904</v>
      </c>
      <c r="C87" s="209"/>
      <c r="D87" s="209"/>
      <c r="E87" s="209"/>
      <c r="F87" s="210">
        <f t="shared" si="3"/>
        <v>0</v>
      </c>
      <c r="G87" s="291">
        <v>11904</v>
      </c>
      <c r="H87" s="209"/>
      <c r="I87" s="209"/>
      <c r="J87" s="209"/>
      <c r="K87" s="210"/>
      <c r="L87" s="291">
        <v>11904</v>
      </c>
    </row>
    <row r="88" spans="1:12" s="204" customFormat="1" hidden="1" outlineLevel="1" x14ac:dyDescent="0.2">
      <c r="A88" s="208" t="s">
        <v>125</v>
      </c>
      <c r="B88" s="281">
        <f>VLOOKUP(A88,Лист6!$A$1:$B$307,2,FALSE)</f>
        <v>15538</v>
      </c>
      <c r="C88" s="209"/>
      <c r="D88" s="209"/>
      <c r="E88" s="209"/>
      <c r="F88" s="210">
        <f t="shared" si="3"/>
        <v>0</v>
      </c>
      <c r="G88" s="291">
        <v>15538</v>
      </c>
      <c r="H88" s="209"/>
      <c r="I88" s="209"/>
      <c r="J88" s="209"/>
      <c r="K88" s="210"/>
      <c r="L88" s="291">
        <v>15538</v>
      </c>
    </row>
    <row r="89" spans="1:12" s="204" customFormat="1" hidden="1" outlineLevel="1" x14ac:dyDescent="0.2">
      <c r="A89" s="208" t="s">
        <v>126</v>
      </c>
      <c r="B89" s="281">
        <f>VLOOKUP(A89,Лист6!$A$1:$B$307,2,FALSE)</f>
        <v>14016</v>
      </c>
      <c r="C89" s="209"/>
      <c r="D89" s="209"/>
      <c r="E89" s="209"/>
      <c r="F89" s="210">
        <f t="shared" si="3"/>
        <v>0</v>
      </c>
      <c r="G89" s="291">
        <v>14016</v>
      </c>
      <c r="H89" s="209"/>
      <c r="I89" s="209"/>
      <c r="J89" s="209"/>
      <c r="K89" s="210"/>
      <c r="L89" s="291">
        <v>14016</v>
      </c>
    </row>
    <row r="90" spans="1:12" s="204" customFormat="1" hidden="1" outlineLevel="1" x14ac:dyDescent="0.2">
      <c r="A90" s="208" t="s">
        <v>127</v>
      </c>
      <c r="B90" s="281">
        <f>VLOOKUP(A90,Лист6!$A$1:$B$307,2,FALSE)</f>
        <v>3416.95</v>
      </c>
      <c r="C90" s="209"/>
      <c r="D90" s="209"/>
      <c r="E90" s="209"/>
      <c r="F90" s="210">
        <f t="shared" si="3"/>
        <v>0</v>
      </c>
      <c r="G90" s="291">
        <v>3416.95</v>
      </c>
      <c r="H90" s="209"/>
      <c r="I90" s="209"/>
      <c r="J90" s="209"/>
      <c r="K90" s="210"/>
      <c r="L90" s="291">
        <v>3416.95</v>
      </c>
    </row>
    <row r="91" spans="1:12" s="204" customFormat="1" hidden="1" outlineLevel="1" x14ac:dyDescent="0.2">
      <c r="A91" s="208" t="s">
        <v>128</v>
      </c>
      <c r="B91" s="281">
        <f>VLOOKUP(A91,Лист6!$A$1:$B$307,2,FALSE)</f>
        <v>7677.97</v>
      </c>
      <c r="C91" s="209"/>
      <c r="D91" s="209"/>
      <c r="E91" s="209"/>
      <c r="F91" s="210">
        <f t="shared" si="3"/>
        <v>0</v>
      </c>
      <c r="G91" s="291">
        <v>7677.97</v>
      </c>
      <c r="H91" s="209"/>
      <c r="I91" s="209"/>
      <c r="J91" s="209"/>
      <c r="K91" s="210"/>
      <c r="L91" s="291">
        <v>7677.97</v>
      </c>
    </row>
    <row r="92" spans="1:12" s="204" customFormat="1" hidden="1" outlineLevel="1" x14ac:dyDescent="0.2">
      <c r="A92" s="208" t="s">
        <v>129</v>
      </c>
      <c r="B92" s="281">
        <f>VLOOKUP(A92,Лист6!$A$1:$B$307,2,FALSE)</f>
        <v>21288.14</v>
      </c>
      <c r="C92" s="209"/>
      <c r="D92" s="209"/>
      <c r="E92" s="209"/>
      <c r="F92" s="210">
        <f t="shared" si="3"/>
        <v>0</v>
      </c>
      <c r="G92" s="291">
        <v>21288.14</v>
      </c>
      <c r="H92" s="209"/>
      <c r="I92" s="209"/>
      <c r="J92" s="209"/>
      <c r="K92" s="210"/>
      <c r="L92" s="291">
        <v>21288.14</v>
      </c>
    </row>
    <row r="93" spans="1:12" s="204" customFormat="1" hidden="1" outlineLevel="1" x14ac:dyDescent="0.2">
      <c r="A93" s="208" t="s">
        <v>131</v>
      </c>
      <c r="B93" s="281">
        <f>VLOOKUP(A93,Лист6!$A$1:$B$307,2,FALSE)</f>
        <v>277111.2</v>
      </c>
      <c r="C93" s="209"/>
      <c r="D93" s="209"/>
      <c r="E93" s="209"/>
      <c r="F93" s="210">
        <f t="shared" si="3"/>
        <v>0</v>
      </c>
      <c r="G93" s="291">
        <v>277111.2</v>
      </c>
      <c r="H93" s="209"/>
      <c r="I93" s="209"/>
      <c r="J93" s="209"/>
      <c r="K93" s="210"/>
      <c r="L93" s="291">
        <v>277111.2</v>
      </c>
    </row>
    <row r="94" spans="1:12" s="204" customFormat="1" hidden="1" outlineLevel="1" x14ac:dyDescent="0.2">
      <c r="A94" s="208" t="s">
        <v>132</v>
      </c>
      <c r="B94" s="281">
        <f>VLOOKUP(A94,Лист6!$A$1:$B$307,2,FALSE)</f>
        <v>57827</v>
      </c>
      <c r="C94" s="209"/>
      <c r="D94" s="209"/>
      <c r="E94" s="209"/>
      <c r="F94" s="210">
        <f t="shared" si="3"/>
        <v>0</v>
      </c>
      <c r="G94" s="291">
        <v>57827</v>
      </c>
      <c r="H94" s="209"/>
      <c r="I94" s="209"/>
      <c r="J94" s="209"/>
      <c r="K94" s="210"/>
      <c r="L94" s="291">
        <v>57827</v>
      </c>
    </row>
    <row r="95" spans="1:12" s="204" customFormat="1" hidden="1" outlineLevel="1" x14ac:dyDescent="0.2">
      <c r="A95" s="208" t="s">
        <v>133</v>
      </c>
      <c r="B95" s="281">
        <f>G95</f>
        <v>25530</v>
      </c>
      <c r="C95" s="209"/>
      <c r="D95" s="209"/>
      <c r="E95" s="209"/>
      <c r="F95" s="210">
        <f t="shared" si="3"/>
        <v>0</v>
      </c>
      <c r="G95" s="291">
        <v>25530</v>
      </c>
      <c r="H95" s="209"/>
      <c r="I95" s="209"/>
      <c r="J95" s="209"/>
      <c r="K95" s="210"/>
      <c r="L95" s="291">
        <v>25530</v>
      </c>
    </row>
    <row r="96" spans="1:12" s="204" customFormat="1" hidden="1" outlineLevel="1" x14ac:dyDescent="0.2">
      <c r="A96" s="208" t="s">
        <v>135</v>
      </c>
      <c r="B96" s="281">
        <f>VLOOKUP(A96,Лист6!$A$1:$B$307,2,FALSE)</f>
        <v>102241.93</v>
      </c>
      <c r="C96" s="209"/>
      <c r="D96" s="209"/>
      <c r="E96" s="209"/>
      <c r="F96" s="210">
        <f t="shared" si="3"/>
        <v>0</v>
      </c>
      <c r="G96" s="291">
        <v>102241.93</v>
      </c>
      <c r="H96" s="209"/>
      <c r="I96" s="209"/>
      <c r="J96" s="209"/>
      <c r="K96" s="210"/>
      <c r="L96" s="291">
        <v>102241.93</v>
      </c>
    </row>
    <row r="97" spans="1:12" s="204" customFormat="1" hidden="1" outlineLevel="1" x14ac:dyDescent="0.2">
      <c r="A97" s="208" t="s">
        <v>136</v>
      </c>
      <c r="B97" s="281">
        <f>VLOOKUP(A97,Лист6!$A$1:$B$307,2,FALSE)</f>
        <v>1450</v>
      </c>
      <c r="C97" s="209"/>
      <c r="D97" s="209"/>
      <c r="E97" s="209"/>
      <c r="F97" s="210">
        <f t="shared" si="3"/>
        <v>0</v>
      </c>
      <c r="G97" s="291">
        <v>1450</v>
      </c>
      <c r="H97" s="209"/>
      <c r="I97" s="209"/>
      <c r="J97" s="209"/>
      <c r="K97" s="210"/>
      <c r="L97" s="291">
        <v>1450</v>
      </c>
    </row>
    <row r="98" spans="1:12" s="204" customFormat="1" hidden="1" outlineLevel="1" x14ac:dyDescent="0.2">
      <c r="A98" s="208" t="s">
        <v>137</v>
      </c>
      <c r="B98" s="281">
        <f>VLOOKUP(A98,Лист6!$A$1:$B$307,2,FALSE)</f>
        <v>4013.43</v>
      </c>
      <c r="C98" s="209"/>
      <c r="D98" s="209"/>
      <c r="E98" s="209"/>
      <c r="F98" s="210">
        <f t="shared" si="3"/>
        <v>0</v>
      </c>
      <c r="G98" s="291">
        <v>4013.43</v>
      </c>
      <c r="H98" s="209"/>
      <c r="I98" s="209"/>
      <c r="J98" s="209"/>
      <c r="K98" s="210"/>
      <c r="L98" s="291">
        <v>4013.43</v>
      </c>
    </row>
    <row r="99" spans="1:12" s="204" customFormat="1" hidden="1" outlineLevel="1" x14ac:dyDescent="0.2">
      <c r="A99" s="208" t="s">
        <v>138</v>
      </c>
      <c r="B99" s="281">
        <f>VLOOKUP(A99,Лист6!$A$1:$B$307,2,FALSE)</f>
        <v>50541.34</v>
      </c>
      <c r="C99" s="209"/>
      <c r="D99" s="209"/>
      <c r="E99" s="209"/>
      <c r="F99" s="210">
        <f t="shared" si="3"/>
        <v>0</v>
      </c>
      <c r="G99" s="291">
        <v>50541.34</v>
      </c>
      <c r="H99" s="209"/>
      <c r="I99" s="209"/>
      <c r="J99" s="209"/>
      <c r="K99" s="210"/>
      <c r="L99" s="291">
        <v>50541.34</v>
      </c>
    </row>
    <row r="100" spans="1:12" s="204" customFormat="1" hidden="1" outlineLevel="1" x14ac:dyDescent="0.2">
      <c r="A100" s="208" t="s">
        <v>139</v>
      </c>
      <c r="B100" s="281">
        <f>VLOOKUP(A100,Лист6!$A$1:$B$307,2,FALSE)</f>
        <v>83430</v>
      </c>
      <c r="C100" s="209"/>
      <c r="D100" s="209"/>
      <c r="E100" s="209"/>
      <c r="F100" s="210">
        <f t="shared" si="3"/>
        <v>0</v>
      </c>
      <c r="G100" s="291">
        <v>83430</v>
      </c>
      <c r="H100" s="209"/>
      <c r="I100" s="209"/>
      <c r="J100" s="209"/>
      <c r="K100" s="210"/>
      <c r="L100" s="291">
        <v>83430</v>
      </c>
    </row>
    <row r="101" spans="1:12" s="204" customFormat="1" hidden="1" outlineLevel="1" x14ac:dyDescent="0.2">
      <c r="A101" s="208" t="s">
        <v>140</v>
      </c>
      <c r="B101" s="281">
        <f>VLOOKUP(A101,Лист6!$A$1:$B$307,2,FALSE)</f>
        <v>533.04999999999995</v>
      </c>
      <c r="C101" s="209"/>
      <c r="D101" s="209"/>
      <c r="E101" s="209"/>
      <c r="F101" s="210">
        <f t="shared" si="3"/>
        <v>0</v>
      </c>
      <c r="G101" s="291">
        <v>533.04999999999995</v>
      </c>
      <c r="H101" s="209"/>
      <c r="I101" s="209"/>
      <c r="J101" s="209"/>
      <c r="K101" s="210"/>
      <c r="L101" s="291">
        <v>533.04999999999995</v>
      </c>
    </row>
    <row r="102" spans="1:12" s="204" customFormat="1" hidden="1" outlineLevel="1" x14ac:dyDescent="0.2">
      <c r="A102" s="208" t="s">
        <v>141</v>
      </c>
      <c r="B102" s="281">
        <f>VLOOKUP(A102,Лист6!$A$1:$B$307,2,FALSE)</f>
        <v>51304</v>
      </c>
      <c r="C102" s="209"/>
      <c r="D102" s="209"/>
      <c r="E102" s="209"/>
      <c r="F102" s="210">
        <f t="shared" si="3"/>
        <v>0</v>
      </c>
      <c r="G102" s="291">
        <v>51304</v>
      </c>
      <c r="H102" s="209"/>
      <c r="I102" s="209"/>
      <c r="J102" s="209"/>
      <c r="K102" s="210"/>
      <c r="L102" s="291">
        <v>51304</v>
      </c>
    </row>
    <row r="103" spans="1:12" s="204" customFormat="1" hidden="1" outlineLevel="1" x14ac:dyDescent="0.2">
      <c r="A103" s="208" t="s">
        <v>142</v>
      </c>
      <c r="B103" s="281">
        <f>VLOOKUP(A103,Лист6!$A$1:$B$307,2,FALSE)</f>
        <v>9100</v>
      </c>
      <c r="C103" s="209"/>
      <c r="D103" s="209"/>
      <c r="E103" s="209"/>
      <c r="F103" s="210">
        <f t="shared" si="3"/>
        <v>0</v>
      </c>
      <c r="G103" s="291">
        <v>9100</v>
      </c>
      <c r="H103" s="209"/>
      <c r="I103" s="209"/>
      <c r="J103" s="209"/>
      <c r="K103" s="210"/>
      <c r="L103" s="291">
        <v>9100</v>
      </c>
    </row>
    <row r="104" spans="1:12" s="204" customFormat="1" hidden="1" outlineLevel="1" x14ac:dyDescent="0.2">
      <c r="A104" s="208" t="s">
        <v>143</v>
      </c>
      <c r="B104" s="281">
        <f>VLOOKUP(A104,Лист6!$A$1:$B$307,2,FALSE)</f>
        <v>25200</v>
      </c>
      <c r="C104" s="209"/>
      <c r="D104" s="209"/>
      <c r="E104" s="209"/>
      <c r="F104" s="210">
        <f t="shared" si="3"/>
        <v>0</v>
      </c>
      <c r="G104" s="291">
        <v>25200</v>
      </c>
      <c r="H104" s="209"/>
      <c r="I104" s="209"/>
      <c r="J104" s="209"/>
      <c r="K104" s="210"/>
      <c r="L104" s="291">
        <v>25200</v>
      </c>
    </row>
    <row r="105" spans="1:12" s="204" customFormat="1" hidden="1" outlineLevel="1" x14ac:dyDescent="0.2">
      <c r="A105" s="208" t="s">
        <v>144</v>
      </c>
      <c r="B105" s="281">
        <f>VLOOKUP(A105,Лист6!$A$1:$B$307,2,FALSE)</f>
        <v>620</v>
      </c>
      <c r="C105" s="209"/>
      <c r="D105" s="209"/>
      <c r="E105" s="209"/>
      <c r="F105" s="210">
        <f t="shared" si="3"/>
        <v>0</v>
      </c>
      <c r="G105" s="291">
        <v>620</v>
      </c>
      <c r="H105" s="209"/>
      <c r="I105" s="209"/>
      <c r="J105" s="209"/>
      <c r="K105" s="210"/>
      <c r="L105" s="291">
        <v>620</v>
      </c>
    </row>
    <row r="106" spans="1:12" s="204" customFormat="1" hidden="1" outlineLevel="1" x14ac:dyDescent="0.2">
      <c r="A106" s="208" t="s">
        <v>145</v>
      </c>
      <c r="B106" s="281">
        <f>VLOOKUP(A106,Лист6!$A$1:$B$307,2,FALSE)</f>
        <v>74971.179999999993</v>
      </c>
      <c r="C106" s="209"/>
      <c r="D106" s="209"/>
      <c r="E106" s="209"/>
      <c r="F106" s="210">
        <f t="shared" si="3"/>
        <v>0</v>
      </c>
      <c r="G106" s="291">
        <v>74971.179999999993</v>
      </c>
      <c r="H106" s="209"/>
      <c r="I106" s="209"/>
      <c r="J106" s="209"/>
      <c r="K106" s="210"/>
      <c r="L106" s="291">
        <v>74971.179999999993</v>
      </c>
    </row>
    <row r="107" spans="1:12" s="204" customFormat="1" hidden="1" outlineLevel="1" x14ac:dyDescent="0.2">
      <c r="A107" s="208" t="s">
        <v>146</v>
      </c>
      <c r="B107" s="281">
        <f>VLOOKUP(A107,Лист6!$A$1:$B$307,2,FALSE)</f>
        <v>4449.1499999999996</v>
      </c>
      <c r="C107" s="209"/>
      <c r="D107" s="209"/>
      <c r="E107" s="209"/>
      <c r="F107" s="210">
        <f t="shared" si="3"/>
        <v>0</v>
      </c>
      <c r="G107" s="291">
        <v>4449.1499999999996</v>
      </c>
      <c r="H107" s="209"/>
      <c r="I107" s="209"/>
      <c r="J107" s="209"/>
      <c r="K107" s="210"/>
      <c r="L107" s="291">
        <v>4449.1499999999996</v>
      </c>
    </row>
    <row r="108" spans="1:12" s="204" customFormat="1" hidden="1" outlineLevel="1" x14ac:dyDescent="0.2">
      <c r="A108" s="208" t="s">
        <v>147</v>
      </c>
      <c r="B108" s="281">
        <f>VLOOKUP(A108,Лист6!$A$1:$B$307,2,FALSE)</f>
        <v>195485.59</v>
      </c>
      <c r="C108" s="209"/>
      <c r="D108" s="209"/>
      <c r="E108" s="209"/>
      <c r="F108" s="210">
        <f t="shared" si="3"/>
        <v>0</v>
      </c>
      <c r="G108" s="291">
        <v>195485.59</v>
      </c>
      <c r="H108" s="209"/>
      <c r="I108" s="209"/>
      <c r="J108" s="209"/>
      <c r="K108" s="210"/>
      <c r="L108" s="291">
        <v>195485.59</v>
      </c>
    </row>
    <row r="109" spans="1:12" s="204" customFormat="1" hidden="1" outlineLevel="1" x14ac:dyDescent="0.2">
      <c r="A109" s="208" t="s">
        <v>148</v>
      </c>
      <c r="B109" s="281">
        <f>VLOOKUP(A109,Лист6!$A$1:$B$307,2,FALSE)</f>
        <v>5932.2</v>
      </c>
      <c r="C109" s="209"/>
      <c r="D109" s="209"/>
      <c r="E109" s="209"/>
      <c r="F109" s="210">
        <f t="shared" si="3"/>
        <v>0</v>
      </c>
      <c r="G109" s="291">
        <v>5932.2</v>
      </c>
      <c r="H109" s="209"/>
      <c r="I109" s="209"/>
      <c r="J109" s="209"/>
      <c r="K109" s="210"/>
      <c r="L109" s="291">
        <v>5932.2</v>
      </c>
    </row>
    <row r="110" spans="1:12" s="204" customFormat="1" hidden="1" outlineLevel="1" x14ac:dyDescent="0.2">
      <c r="A110" s="208" t="s">
        <v>149</v>
      </c>
      <c r="B110" s="281">
        <f>VLOOKUP(A110,Лист6!$A$1:$B$307,2,FALSE)</f>
        <v>24000</v>
      </c>
      <c r="C110" s="209"/>
      <c r="D110" s="209"/>
      <c r="E110" s="209"/>
      <c r="F110" s="210">
        <f t="shared" si="3"/>
        <v>0</v>
      </c>
      <c r="G110" s="291">
        <v>24000</v>
      </c>
      <c r="H110" s="209"/>
      <c r="I110" s="209"/>
      <c r="J110" s="209"/>
      <c r="K110" s="210"/>
      <c r="L110" s="291">
        <v>24000</v>
      </c>
    </row>
    <row r="111" spans="1:12" s="204" customFormat="1" hidden="1" outlineLevel="1" x14ac:dyDescent="0.2">
      <c r="A111" s="208" t="s">
        <v>150</v>
      </c>
      <c r="B111" s="281">
        <f>VLOOKUP(A111,Лист6!$A$1:$B$307,2,FALSE)</f>
        <v>3411.86</v>
      </c>
      <c r="C111" s="209"/>
      <c r="D111" s="209"/>
      <c r="E111" s="209"/>
      <c r="F111" s="210">
        <f t="shared" si="3"/>
        <v>0</v>
      </c>
      <c r="G111" s="291">
        <v>3411.86</v>
      </c>
      <c r="H111" s="209"/>
      <c r="I111" s="209"/>
      <c r="J111" s="209"/>
      <c r="K111" s="210"/>
      <c r="L111" s="291">
        <v>3411.86</v>
      </c>
    </row>
    <row r="112" spans="1:12" s="204" customFormat="1" hidden="1" outlineLevel="1" x14ac:dyDescent="0.2">
      <c r="A112" s="208" t="s">
        <v>151</v>
      </c>
      <c r="B112" s="281">
        <f>VLOOKUP(A112,Лист6!$A$1:$B$307,2,FALSE)</f>
        <v>7003.5</v>
      </c>
      <c r="C112" s="209"/>
      <c r="D112" s="209"/>
      <c r="E112" s="209"/>
      <c r="F112" s="210">
        <f t="shared" si="3"/>
        <v>0</v>
      </c>
      <c r="G112" s="291">
        <v>7003.5</v>
      </c>
      <c r="H112" s="209"/>
      <c r="I112" s="209"/>
      <c r="J112" s="209"/>
      <c r="K112" s="210"/>
      <c r="L112" s="291">
        <v>7003.5</v>
      </c>
    </row>
    <row r="113" spans="1:12" s="204" customFormat="1" hidden="1" outlineLevel="1" x14ac:dyDescent="0.2">
      <c r="A113" s="208" t="s">
        <v>152</v>
      </c>
      <c r="B113" s="281">
        <f>G113</f>
        <v>15254.24</v>
      </c>
      <c r="C113" s="209"/>
      <c r="D113" s="209"/>
      <c r="E113" s="209"/>
      <c r="F113" s="210">
        <f t="shared" si="3"/>
        <v>0</v>
      </c>
      <c r="G113" s="291">
        <v>15254.24</v>
      </c>
      <c r="H113" s="209"/>
      <c r="I113" s="209"/>
      <c r="J113" s="209"/>
      <c r="K113" s="210"/>
      <c r="L113" s="291">
        <v>15254.24</v>
      </c>
    </row>
    <row r="114" spans="1:12" s="204" customFormat="1" hidden="1" outlineLevel="1" x14ac:dyDescent="0.2">
      <c r="A114" s="208" t="s">
        <v>153</v>
      </c>
      <c r="B114" s="281">
        <f>VLOOKUP(A114,Лист6!$A$1:$B$307,2,FALSE)</f>
        <v>10974.53</v>
      </c>
      <c r="C114" s="209"/>
      <c r="D114" s="209"/>
      <c r="E114" s="209"/>
      <c r="F114" s="210">
        <f t="shared" si="3"/>
        <v>0</v>
      </c>
      <c r="G114" s="291">
        <v>10974.53</v>
      </c>
      <c r="H114" s="209"/>
      <c r="I114" s="209"/>
      <c r="J114" s="209"/>
      <c r="K114" s="210"/>
      <c r="L114" s="291">
        <v>10974.53</v>
      </c>
    </row>
    <row r="115" spans="1:12" s="204" customFormat="1" hidden="1" outlineLevel="1" x14ac:dyDescent="0.2">
      <c r="A115" s="208" t="s">
        <v>154</v>
      </c>
      <c r="B115" s="281">
        <f>VLOOKUP(A115,Лист6!$A$1:$B$307,2,FALSE)</f>
        <v>686.44</v>
      </c>
      <c r="C115" s="209"/>
      <c r="D115" s="209"/>
      <c r="E115" s="209"/>
      <c r="F115" s="210">
        <f t="shared" si="3"/>
        <v>0</v>
      </c>
      <c r="G115" s="291">
        <v>686.44</v>
      </c>
      <c r="H115" s="209"/>
      <c r="I115" s="209"/>
      <c r="J115" s="209"/>
      <c r="K115" s="210"/>
      <c r="L115" s="291">
        <v>686.44</v>
      </c>
    </row>
    <row r="116" spans="1:12" s="204" customFormat="1" hidden="1" outlineLevel="1" x14ac:dyDescent="0.2">
      <c r="A116" s="208" t="s">
        <v>155</v>
      </c>
      <c r="B116" s="281">
        <f>VLOOKUP(A116,Лист6!$A$1:$B$307,2,FALSE)</f>
        <v>5377.55</v>
      </c>
      <c r="C116" s="209"/>
      <c r="D116" s="209"/>
      <c r="E116" s="209"/>
      <c r="F116" s="210">
        <f t="shared" si="3"/>
        <v>0</v>
      </c>
      <c r="G116" s="291">
        <v>5377.55</v>
      </c>
      <c r="H116" s="209"/>
      <c r="I116" s="209"/>
      <c r="J116" s="209"/>
      <c r="K116" s="210"/>
      <c r="L116" s="291">
        <v>5377.55</v>
      </c>
    </row>
    <row r="117" spans="1:12" s="204" customFormat="1" hidden="1" outlineLevel="1" x14ac:dyDescent="0.2">
      <c r="A117" s="208" t="s">
        <v>156</v>
      </c>
      <c r="B117" s="281">
        <f>VLOOKUP(A117,Лист6!$A$1:$B$307,2,FALSE)</f>
        <v>6101.69</v>
      </c>
      <c r="C117" s="209"/>
      <c r="D117" s="209"/>
      <c r="E117" s="209"/>
      <c r="F117" s="210">
        <f t="shared" si="3"/>
        <v>0</v>
      </c>
      <c r="G117" s="291">
        <v>6101.69</v>
      </c>
      <c r="H117" s="209"/>
      <c r="I117" s="209"/>
      <c r="J117" s="209"/>
      <c r="K117" s="210"/>
      <c r="L117" s="291">
        <v>6101.69</v>
      </c>
    </row>
    <row r="118" spans="1:12" s="204" customFormat="1" hidden="1" outlineLevel="1" x14ac:dyDescent="0.2">
      <c r="A118" s="208" t="s">
        <v>157</v>
      </c>
      <c r="B118" s="281">
        <f>VLOOKUP(A118,Лист6!$A$1:$B$307,2,FALSE)</f>
        <v>8610.17</v>
      </c>
      <c r="C118" s="209"/>
      <c r="D118" s="209"/>
      <c r="E118" s="209"/>
      <c r="F118" s="210">
        <f t="shared" si="3"/>
        <v>0</v>
      </c>
      <c r="G118" s="291">
        <v>8610.17</v>
      </c>
      <c r="H118" s="209"/>
      <c r="I118" s="209"/>
      <c r="J118" s="209"/>
      <c r="K118" s="210"/>
      <c r="L118" s="291">
        <v>8610.17</v>
      </c>
    </row>
    <row r="119" spans="1:12" s="204" customFormat="1" hidden="1" outlineLevel="1" x14ac:dyDescent="0.2">
      <c r="A119" s="208" t="s">
        <v>158</v>
      </c>
      <c r="B119" s="281">
        <f>VLOOKUP(A119,Лист6!$A$1:$B$307,2,FALSE)</f>
        <v>33.9</v>
      </c>
      <c r="C119" s="209"/>
      <c r="D119" s="209"/>
      <c r="E119" s="209"/>
      <c r="F119" s="210">
        <f t="shared" si="3"/>
        <v>0</v>
      </c>
      <c r="G119" s="291">
        <v>33.9</v>
      </c>
      <c r="H119" s="209"/>
      <c r="I119" s="209"/>
      <c r="J119" s="209"/>
      <c r="K119" s="210"/>
      <c r="L119" s="291">
        <v>33.9</v>
      </c>
    </row>
    <row r="120" spans="1:12" s="204" customFormat="1" hidden="1" outlineLevel="1" x14ac:dyDescent="0.2">
      <c r="A120" s="208" t="s">
        <v>159</v>
      </c>
      <c r="B120" s="281">
        <f>VLOOKUP(A120,Лист6!$A$1:$B$307,2,FALSE)</f>
        <v>1288.1300000000001</v>
      </c>
      <c r="C120" s="209"/>
      <c r="D120" s="209"/>
      <c r="E120" s="209"/>
      <c r="F120" s="210">
        <f t="shared" si="3"/>
        <v>0</v>
      </c>
      <c r="G120" s="291">
        <v>1288.1300000000001</v>
      </c>
      <c r="H120" s="209"/>
      <c r="I120" s="209"/>
      <c r="J120" s="209"/>
      <c r="K120" s="210"/>
      <c r="L120" s="291">
        <v>1288.1300000000001</v>
      </c>
    </row>
    <row r="121" spans="1:12" s="204" customFormat="1" hidden="1" outlineLevel="1" x14ac:dyDescent="0.2">
      <c r="A121" s="208" t="s">
        <v>160</v>
      </c>
      <c r="B121" s="281">
        <f>VLOOKUP(A121,Лист6!$A$1:$B$307,2,FALSE)</f>
        <v>40500</v>
      </c>
      <c r="C121" s="209"/>
      <c r="D121" s="209"/>
      <c r="E121" s="209"/>
      <c r="F121" s="210">
        <f t="shared" si="3"/>
        <v>0</v>
      </c>
      <c r="G121" s="291">
        <v>40500</v>
      </c>
      <c r="H121" s="209"/>
      <c r="I121" s="209"/>
      <c r="J121" s="209"/>
      <c r="K121" s="210"/>
      <c r="L121" s="291">
        <v>40500</v>
      </c>
    </row>
    <row r="122" spans="1:12" s="204" customFormat="1" hidden="1" outlineLevel="1" x14ac:dyDescent="0.2">
      <c r="A122" s="208" t="s">
        <v>163</v>
      </c>
      <c r="B122" s="281">
        <f>VLOOKUP(A122,Лист6!$A$1:$B$307,2,FALSE)</f>
        <v>76.27</v>
      </c>
      <c r="C122" s="209"/>
      <c r="D122" s="209"/>
      <c r="E122" s="209"/>
      <c r="F122" s="210">
        <f t="shared" si="3"/>
        <v>0</v>
      </c>
      <c r="G122" s="291">
        <v>76.27</v>
      </c>
      <c r="H122" s="209"/>
      <c r="I122" s="209"/>
      <c r="J122" s="209"/>
      <c r="K122" s="210"/>
      <c r="L122" s="291">
        <v>76.27</v>
      </c>
    </row>
    <row r="123" spans="1:12" s="204" customFormat="1" hidden="1" outlineLevel="1" x14ac:dyDescent="0.2">
      <c r="A123" s="208" t="s">
        <v>161</v>
      </c>
      <c r="B123" s="281">
        <f>VLOOKUP(A123,Лист6!$A$1:$B$307,2,FALSE)</f>
        <v>93.22</v>
      </c>
      <c r="C123" s="209"/>
      <c r="D123" s="209"/>
      <c r="E123" s="209"/>
      <c r="F123" s="210">
        <f t="shared" si="3"/>
        <v>0</v>
      </c>
      <c r="G123" s="291">
        <v>93.22</v>
      </c>
      <c r="H123" s="209"/>
      <c r="I123" s="209"/>
      <c r="J123" s="209"/>
      <c r="K123" s="210"/>
      <c r="L123" s="291">
        <v>93.22</v>
      </c>
    </row>
    <row r="124" spans="1:12" s="204" customFormat="1" hidden="1" outlineLevel="1" x14ac:dyDescent="0.2">
      <c r="A124" s="208" t="s">
        <v>162</v>
      </c>
      <c r="B124" s="281">
        <f>VLOOKUP(A124,Лист6!$A$1:$B$307,2,FALSE)</f>
        <v>122.04</v>
      </c>
      <c r="C124" s="209"/>
      <c r="D124" s="209"/>
      <c r="E124" s="209"/>
      <c r="F124" s="210">
        <f t="shared" si="3"/>
        <v>0</v>
      </c>
      <c r="G124" s="291">
        <v>122.04</v>
      </c>
      <c r="H124" s="209"/>
      <c r="I124" s="209"/>
      <c r="J124" s="209"/>
      <c r="K124" s="210"/>
      <c r="L124" s="291">
        <v>122.04</v>
      </c>
    </row>
    <row r="125" spans="1:12" s="204" customFormat="1" hidden="1" outlineLevel="1" x14ac:dyDescent="0.2">
      <c r="A125" s="208" t="s">
        <v>588</v>
      </c>
      <c r="B125" s="281">
        <f>VLOOKUP(A125,Лист6!$A$1:$B$307,2,FALSE)</f>
        <v>1416</v>
      </c>
      <c r="C125" s="209"/>
      <c r="D125" s="209"/>
      <c r="E125" s="209"/>
      <c r="F125" s="210">
        <f t="shared" si="3"/>
        <v>0</v>
      </c>
      <c r="G125" s="291">
        <v>1416</v>
      </c>
      <c r="H125" s="209"/>
      <c r="I125" s="209"/>
      <c r="J125" s="209"/>
      <c r="K125" s="210"/>
      <c r="L125" s="291">
        <v>1416</v>
      </c>
    </row>
    <row r="126" spans="1:12" s="204" customFormat="1" hidden="1" outlineLevel="1" x14ac:dyDescent="0.2">
      <c r="A126" s="208" t="s">
        <v>165</v>
      </c>
      <c r="B126" s="281">
        <f>VLOOKUP(A126,Лист6!$A$1:$B$307,2,FALSE)</f>
        <v>15340</v>
      </c>
      <c r="C126" s="209"/>
      <c r="D126" s="209"/>
      <c r="E126" s="209"/>
      <c r="F126" s="210">
        <f t="shared" si="3"/>
        <v>0</v>
      </c>
      <c r="G126" s="291">
        <v>15340</v>
      </c>
      <c r="H126" s="209"/>
      <c r="I126" s="209"/>
      <c r="J126" s="209"/>
      <c r="K126" s="210"/>
      <c r="L126" s="291">
        <v>15340</v>
      </c>
    </row>
    <row r="127" spans="1:12" s="204" customFormat="1" hidden="1" outlineLevel="1" x14ac:dyDescent="0.2">
      <c r="A127" s="208" t="s">
        <v>166</v>
      </c>
      <c r="B127" s="281">
        <f>VLOOKUP(A127,Лист6!$A$1:$B$307,2,FALSE)</f>
        <v>32568</v>
      </c>
      <c r="C127" s="209"/>
      <c r="D127" s="209"/>
      <c r="E127" s="209"/>
      <c r="F127" s="210">
        <f t="shared" si="3"/>
        <v>0</v>
      </c>
      <c r="G127" s="291">
        <v>32568</v>
      </c>
      <c r="H127" s="209"/>
      <c r="I127" s="209"/>
      <c r="J127" s="209"/>
      <c r="K127" s="210"/>
      <c r="L127" s="291">
        <v>32568</v>
      </c>
    </row>
    <row r="128" spans="1:12" s="204" customFormat="1" hidden="1" outlineLevel="1" x14ac:dyDescent="0.2">
      <c r="A128" s="208" t="s">
        <v>167</v>
      </c>
      <c r="B128" s="281">
        <f>VLOOKUP(A128,Лист6!$A$1:$B$307,2,FALSE)</f>
        <v>11042.19</v>
      </c>
      <c r="C128" s="209"/>
      <c r="D128" s="209"/>
      <c r="E128" s="209"/>
      <c r="F128" s="210">
        <f t="shared" si="3"/>
        <v>0</v>
      </c>
      <c r="G128" s="291">
        <v>11042.19</v>
      </c>
      <c r="H128" s="209"/>
      <c r="I128" s="209"/>
      <c r="J128" s="209"/>
      <c r="K128" s="210"/>
      <c r="L128" s="291">
        <v>11042.19</v>
      </c>
    </row>
    <row r="129" spans="1:12" s="204" customFormat="1" hidden="1" outlineLevel="1" x14ac:dyDescent="0.2">
      <c r="A129" s="208" t="s">
        <v>168</v>
      </c>
      <c r="B129" s="281">
        <f>VLOOKUP(A129,Лист6!$A$1:$B$307,2,FALSE)</f>
        <v>26779.66</v>
      </c>
      <c r="C129" s="209"/>
      <c r="D129" s="209"/>
      <c r="E129" s="209"/>
      <c r="F129" s="210">
        <f t="shared" si="3"/>
        <v>0</v>
      </c>
      <c r="G129" s="291">
        <v>26779.66</v>
      </c>
      <c r="H129" s="209"/>
      <c r="I129" s="209"/>
      <c r="J129" s="209"/>
      <c r="K129" s="210"/>
      <c r="L129" s="291">
        <v>26779.66</v>
      </c>
    </row>
    <row r="130" spans="1:12" s="204" customFormat="1" hidden="1" outlineLevel="1" x14ac:dyDescent="0.2">
      <c r="A130" s="208" t="s">
        <v>169</v>
      </c>
      <c r="B130" s="281">
        <f>VLOOKUP(A130,Лист6!$A$1:$B$307,2,FALSE)</f>
        <v>13645</v>
      </c>
      <c r="C130" s="209"/>
      <c r="D130" s="209"/>
      <c r="E130" s="209"/>
      <c r="F130" s="210">
        <f t="shared" si="3"/>
        <v>0</v>
      </c>
      <c r="G130" s="291">
        <v>13645</v>
      </c>
      <c r="H130" s="209"/>
      <c r="I130" s="209"/>
      <c r="J130" s="209"/>
      <c r="K130" s="210"/>
      <c r="L130" s="291">
        <v>13645</v>
      </c>
    </row>
    <row r="131" spans="1:12" s="204" customFormat="1" hidden="1" outlineLevel="1" x14ac:dyDescent="0.2">
      <c r="A131" s="208" t="s">
        <v>170</v>
      </c>
      <c r="B131" s="281">
        <f>VLOOKUP(A131,Лист6!$A$1:$B$307,2,FALSE)</f>
        <v>6532.2</v>
      </c>
      <c r="C131" s="209"/>
      <c r="D131" s="209"/>
      <c r="E131" s="209"/>
      <c r="F131" s="210">
        <f t="shared" si="3"/>
        <v>0</v>
      </c>
      <c r="G131" s="291">
        <v>6532.2</v>
      </c>
      <c r="H131" s="209"/>
      <c r="I131" s="209"/>
      <c r="J131" s="209"/>
      <c r="K131" s="210"/>
      <c r="L131" s="291">
        <v>6532.2</v>
      </c>
    </row>
    <row r="132" spans="1:12" s="204" customFormat="1" hidden="1" outlineLevel="1" x14ac:dyDescent="0.2">
      <c r="A132" s="208" t="s">
        <v>171</v>
      </c>
      <c r="B132" s="281">
        <f>VLOOKUP(A132,Лист6!$A$1:$B$307,2,FALSE)</f>
        <v>1705</v>
      </c>
      <c r="C132" s="209"/>
      <c r="D132" s="209"/>
      <c r="E132" s="209"/>
      <c r="F132" s="210">
        <f t="shared" si="3"/>
        <v>0</v>
      </c>
      <c r="G132" s="291">
        <v>1705</v>
      </c>
      <c r="H132" s="209"/>
      <c r="I132" s="209"/>
      <c r="J132" s="209"/>
      <c r="K132" s="210"/>
      <c r="L132" s="291">
        <v>1705</v>
      </c>
    </row>
    <row r="133" spans="1:12" s="204" customFormat="1" hidden="1" outlineLevel="1" x14ac:dyDescent="0.2">
      <c r="A133" s="208" t="s">
        <v>172</v>
      </c>
      <c r="B133" s="281">
        <f>VLOOKUP(A133,Лист6!$A$1:$B$307,2,FALSE)</f>
        <v>1850</v>
      </c>
      <c r="C133" s="209"/>
      <c r="D133" s="209"/>
      <c r="E133" s="209"/>
      <c r="F133" s="210">
        <f t="shared" si="3"/>
        <v>0</v>
      </c>
      <c r="G133" s="291">
        <v>1850</v>
      </c>
      <c r="H133" s="209"/>
      <c r="I133" s="209"/>
      <c r="J133" s="209"/>
      <c r="K133" s="210"/>
      <c r="L133" s="291">
        <v>1850</v>
      </c>
    </row>
    <row r="134" spans="1:12" s="204" customFormat="1" hidden="1" outlineLevel="1" x14ac:dyDescent="0.2">
      <c r="A134" s="208" t="s">
        <v>174</v>
      </c>
      <c r="B134" s="281">
        <f>VLOOKUP(A134,Лист6!$A$1:$B$307,2,FALSE)</f>
        <v>12975.3</v>
      </c>
      <c r="C134" s="209"/>
      <c r="D134" s="209"/>
      <c r="E134" s="209"/>
      <c r="F134" s="210">
        <f t="shared" si="3"/>
        <v>0</v>
      </c>
      <c r="G134" s="291">
        <v>12975.3</v>
      </c>
      <c r="H134" s="209"/>
      <c r="I134" s="209"/>
      <c r="J134" s="209"/>
      <c r="K134" s="210"/>
      <c r="L134" s="291">
        <v>12975.3</v>
      </c>
    </row>
    <row r="135" spans="1:12" s="204" customFormat="1" hidden="1" outlineLevel="1" x14ac:dyDescent="0.2">
      <c r="A135" s="208" t="s">
        <v>175</v>
      </c>
      <c r="B135" s="281">
        <f>VLOOKUP(A135,Лист6!$A$1:$B$307,2,FALSE)</f>
        <v>310</v>
      </c>
      <c r="C135" s="209"/>
      <c r="D135" s="209"/>
      <c r="E135" s="209"/>
      <c r="F135" s="210">
        <f t="shared" si="3"/>
        <v>0</v>
      </c>
      <c r="G135" s="291">
        <v>310</v>
      </c>
      <c r="H135" s="209"/>
      <c r="I135" s="209"/>
      <c r="J135" s="209"/>
      <c r="K135" s="210"/>
      <c r="L135" s="291">
        <v>310</v>
      </c>
    </row>
    <row r="136" spans="1:12" s="204" customFormat="1" hidden="1" outlineLevel="1" x14ac:dyDescent="0.2">
      <c r="A136" s="208" t="s">
        <v>176</v>
      </c>
      <c r="B136" s="281">
        <f>VLOOKUP(A136,Лист6!$A$1:$B$307,2,FALSE)</f>
        <v>7203.38</v>
      </c>
      <c r="C136" s="209"/>
      <c r="D136" s="209"/>
      <c r="E136" s="209"/>
      <c r="F136" s="210">
        <f t="shared" si="3"/>
        <v>0</v>
      </c>
      <c r="G136" s="291">
        <v>7203.38</v>
      </c>
      <c r="H136" s="209"/>
      <c r="I136" s="209"/>
      <c r="J136" s="209"/>
      <c r="K136" s="210"/>
      <c r="L136" s="291">
        <v>7203.38</v>
      </c>
    </row>
    <row r="137" spans="1:12" s="204" customFormat="1" hidden="1" outlineLevel="1" x14ac:dyDescent="0.2">
      <c r="A137" s="208" t="s">
        <v>177</v>
      </c>
      <c r="B137" s="281">
        <f>VLOOKUP(A137,Лист6!$A$1:$B$307,2,FALSE)</f>
        <v>1898.3</v>
      </c>
      <c r="C137" s="209"/>
      <c r="D137" s="209"/>
      <c r="E137" s="209"/>
      <c r="F137" s="210">
        <f t="shared" si="3"/>
        <v>0</v>
      </c>
      <c r="G137" s="291">
        <v>1898.3</v>
      </c>
      <c r="H137" s="209"/>
      <c r="I137" s="209"/>
      <c r="J137" s="209"/>
      <c r="K137" s="210"/>
      <c r="L137" s="291">
        <v>1898.3</v>
      </c>
    </row>
    <row r="138" spans="1:12" s="204" customFormat="1" hidden="1" outlineLevel="1" x14ac:dyDescent="0.2">
      <c r="A138" s="208" t="s">
        <v>178</v>
      </c>
      <c r="B138" s="281">
        <f>VLOOKUP(A138,Лист6!$A$1:$B$307,2,FALSE)</f>
        <v>10190.1</v>
      </c>
      <c r="C138" s="209"/>
      <c r="D138" s="209"/>
      <c r="E138" s="209"/>
      <c r="F138" s="210">
        <f t="shared" si="3"/>
        <v>0</v>
      </c>
      <c r="G138" s="291">
        <v>10190.1</v>
      </c>
      <c r="H138" s="209"/>
      <c r="I138" s="209"/>
      <c r="J138" s="209"/>
      <c r="K138" s="210"/>
      <c r="L138" s="291">
        <v>10190.1</v>
      </c>
    </row>
    <row r="139" spans="1:12" s="204" customFormat="1" hidden="1" outlineLevel="1" x14ac:dyDescent="0.2">
      <c r="A139" s="208" t="s">
        <v>179</v>
      </c>
      <c r="B139" s="281">
        <f>VLOOKUP(A139,Лист6!$A$1:$B$307,2,FALSE)</f>
        <v>33700.800000000003</v>
      </c>
      <c r="C139" s="209"/>
      <c r="D139" s="209"/>
      <c r="E139" s="209"/>
      <c r="F139" s="210">
        <f t="shared" ref="F139:F202" si="4">B139-G139-E139</f>
        <v>0</v>
      </c>
      <c r="G139" s="291">
        <v>33700.800000000003</v>
      </c>
      <c r="H139" s="209"/>
      <c r="I139" s="209"/>
      <c r="J139" s="209"/>
      <c r="K139" s="210"/>
      <c r="L139" s="291">
        <v>33700.800000000003</v>
      </c>
    </row>
    <row r="140" spans="1:12" s="204" customFormat="1" hidden="1" outlineLevel="1" x14ac:dyDescent="0.2">
      <c r="A140" s="208" t="s">
        <v>180</v>
      </c>
      <c r="B140" s="281">
        <f>VLOOKUP(A140,Лист6!$A$1:$B$307,2,FALSE)</f>
        <v>1220</v>
      </c>
      <c r="C140" s="209"/>
      <c r="D140" s="209"/>
      <c r="E140" s="209"/>
      <c r="F140" s="210">
        <f t="shared" si="4"/>
        <v>0</v>
      </c>
      <c r="G140" s="291">
        <v>1220</v>
      </c>
      <c r="H140" s="209"/>
      <c r="I140" s="209"/>
      <c r="J140" s="209"/>
      <c r="K140" s="210"/>
      <c r="L140" s="291">
        <v>1220</v>
      </c>
    </row>
    <row r="141" spans="1:12" s="204" customFormat="1" hidden="1" outlineLevel="1" x14ac:dyDescent="0.2">
      <c r="A141" s="208" t="s">
        <v>181</v>
      </c>
      <c r="B141" s="281">
        <f>VLOOKUP(A141,Лист6!$A$1:$B$307,2,FALSE)</f>
        <v>141.02000000000001</v>
      </c>
      <c r="C141" s="209"/>
      <c r="D141" s="209"/>
      <c r="E141" s="209"/>
      <c r="F141" s="210">
        <f t="shared" si="4"/>
        <v>0</v>
      </c>
      <c r="G141" s="291">
        <v>141.02000000000001</v>
      </c>
      <c r="H141" s="209"/>
      <c r="I141" s="209"/>
      <c r="J141" s="209"/>
      <c r="K141" s="210"/>
      <c r="L141" s="291">
        <v>141.02000000000001</v>
      </c>
    </row>
    <row r="142" spans="1:12" s="204" customFormat="1" hidden="1" outlineLevel="1" x14ac:dyDescent="0.2">
      <c r="A142" s="208" t="s">
        <v>182</v>
      </c>
      <c r="B142" s="281">
        <f>VLOOKUP(A142,Лист6!$A$1:$B$307,2,FALSE)</f>
        <v>22256</v>
      </c>
      <c r="C142" s="209"/>
      <c r="D142" s="209"/>
      <c r="E142" s="209"/>
      <c r="F142" s="210">
        <f t="shared" si="4"/>
        <v>0</v>
      </c>
      <c r="G142" s="291">
        <v>22256</v>
      </c>
      <c r="H142" s="209"/>
      <c r="I142" s="209"/>
      <c r="J142" s="209"/>
      <c r="K142" s="210"/>
      <c r="L142" s="291">
        <v>22256</v>
      </c>
    </row>
    <row r="143" spans="1:12" s="204" customFormat="1" hidden="1" outlineLevel="1" x14ac:dyDescent="0.2">
      <c r="A143" s="208" t="s">
        <v>183</v>
      </c>
      <c r="B143" s="281">
        <f>VLOOKUP(A143,Лист6!$A$1:$B$307,2,FALSE)</f>
        <v>46236</v>
      </c>
      <c r="C143" s="209"/>
      <c r="D143" s="209"/>
      <c r="E143" s="209"/>
      <c r="F143" s="210">
        <f t="shared" si="4"/>
        <v>0</v>
      </c>
      <c r="G143" s="291">
        <v>46236</v>
      </c>
      <c r="H143" s="209"/>
      <c r="I143" s="209"/>
      <c r="J143" s="209"/>
      <c r="K143" s="210"/>
      <c r="L143" s="291">
        <v>46236</v>
      </c>
    </row>
    <row r="144" spans="1:12" s="204" customFormat="1" hidden="1" outlineLevel="1" x14ac:dyDescent="0.2">
      <c r="A144" s="208" t="s">
        <v>187</v>
      </c>
      <c r="B144" s="281">
        <f>VLOOKUP(A144,Лист6!$A$1:$B$307,2,FALSE)</f>
        <v>158492.88</v>
      </c>
      <c r="C144" s="209"/>
      <c r="D144" s="209"/>
      <c r="E144" s="209"/>
      <c r="F144" s="210">
        <f t="shared" si="4"/>
        <v>0</v>
      </c>
      <c r="G144" s="291">
        <v>158492.88</v>
      </c>
      <c r="H144" s="209"/>
      <c r="I144" s="209"/>
      <c r="J144" s="209"/>
      <c r="K144" s="210"/>
      <c r="L144" s="291">
        <v>158492.88</v>
      </c>
    </row>
    <row r="145" spans="1:12" s="204" customFormat="1" hidden="1" outlineLevel="1" x14ac:dyDescent="0.2">
      <c r="A145" s="208" t="s">
        <v>188</v>
      </c>
      <c r="B145" s="281">
        <f>VLOOKUP(A145,Лист6!$A$1:$B$307,2,FALSE)</f>
        <v>381921.39</v>
      </c>
      <c r="C145" s="209"/>
      <c r="D145" s="209"/>
      <c r="E145" s="209"/>
      <c r="F145" s="210">
        <f t="shared" si="4"/>
        <v>0</v>
      </c>
      <c r="G145" s="291">
        <v>381921.39</v>
      </c>
      <c r="H145" s="209"/>
      <c r="I145" s="209"/>
      <c r="J145" s="209"/>
      <c r="K145" s="210"/>
      <c r="L145" s="291">
        <v>381921.39</v>
      </c>
    </row>
    <row r="146" spans="1:12" s="204" customFormat="1" hidden="1" outlineLevel="1" x14ac:dyDescent="0.2">
      <c r="A146" s="208" t="s">
        <v>189</v>
      </c>
      <c r="B146" s="281">
        <f>VLOOKUP(A146,Лист6!$A$1:$B$307,2,FALSE)</f>
        <v>1935.19</v>
      </c>
      <c r="C146" s="209"/>
      <c r="D146" s="209"/>
      <c r="E146" s="209"/>
      <c r="F146" s="210">
        <f t="shared" si="4"/>
        <v>0</v>
      </c>
      <c r="G146" s="291">
        <v>1935.19</v>
      </c>
      <c r="H146" s="209"/>
      <c r="I146" s="209"/>
      <c r="J146" s="209"/>
      <c r="K146" s="210"/>
      <c r="L146" s="291">
        <v>1935.19</v>
      </c>
    </row>
    <row r="147" spans="1:12" s="204" customFormat="1" hidden="1" outlineLevel="1" x14ac:dyDescent="0.2">
      <c r="A147" s="208" t="s">
        <v>190</v>
      </c>
      <c r="B147" s="281">
        <f>VLOOKUP(A147,Лист6!$A$1:$B$307,2,FALSE)</f>
        <v>1881.22</v>
      </c>
      <c r="C147" s="209"/>
      <c r="D147" s="209"/>
      <c r="E147" s="209"/>
      <c r="F147" s="210">
        <f t="shared" si="4"/>
        <v>0</v>
      </c>
      <c r="G147" s="291">
        <v>1881.22</v>
      </c>
      <c r="H147" s="209"/>
      <c r="I147" s="209"/>
      <c r="J147" s="209"/>
      <c r="K147" s="210"/>
      <c r="L147" s="291">
        <v>1881.22</v>
      </c>
    </row>
    <row r="148" spans="1:12" s="204" customFormat="1" hidden="1" outlineLevel="1" x14ac:dyDescent="0.2">
      <c r="A148" s="208" t="s">
        <v>191</v>
      </c>
      <c r="B148" s="281">
        <f>VLOOKUP(A148,Лист6!$A$1:$B$307,2,FALSE)</f>
        <v>21424.22</v>
      </c>
      <c r="C148" s="209"/>
      <c r="D148" s="209"/>
      <c r="E148" s="209"/>
      <c r="F148" s="210">
        <f t="shared" si="4"/>
        <v>0</v>
      </c>
      <c r="G148" s="291">
        <v>21424.22</v>
      </c>
      <c r="H148" s="209"/>
      <c r="I148" s="209"/>
      <c r="J148" s="209"/>
      <c r="K148" s="210"/>
      <c r="L148" s="291">
        <v>21424.22</v>
      </c>
    </row>
    <row r="149" spans="1:12" s="204" customFormat="1" hidden="1" outlineLevel="1" x14ac:dyDescent="0.2">
      <c r="A149" s="208" t="s">
        <v>192</v>
      </c>
      <c r="B149" s="281">
        <f>VLOOKUP(A149,Лист6!$A$1:$B$307,2,FALSE)</f>
        <v>7414</v>
      </c>
      <c r="C149" s="209"/>
      <c r="D149" s="209"/>
      <c r="E149" s="209"/>
      <c r="F149" s="210">
        <f t="shared" si="4"/>
        <v>0</v>
      </c>
      <c r="G149" s="291">
        <v>7414</v>
      </c>
      <c r="H149" s="209"/>
      <c r="I149" s="209"/>
      <c r="J149" s="209"/>
      <c r="K149" s="210"/>
      <c r="L149" s="291">
        <v>7414</v>
      </c>
    </row>
    <row r="150" spans="1:12" s="204" customFormat="1" hidden="1" outlineLevel="1" x14ac:dyDescent="0.2">
      <c r="A150" s="208" t="s">
        <v>193</v>
      </c>
      <c r="B150" s="281">
        <f>G150</f>
        <v>2609.71</v>
      </c>
      <c r="C150" s="209"/>
      <c r="D150" s="209"/>
      <c r="E150" s="209"/>
      <c r="F150" s="210">
        <f t="shared" si="4"/>
        <v>0</v>
      </c>
      <c r="G150" s="291">
        <v>2609.71</v>
      </c>
      <c r="H150" s="209"/>
      <c r="I150" s="209"/>
      <c r="J150" s="209"/>
      <c r="K150" s="210"/>
      <c r="L150" s="291">
        <v>2609.71</v>
      </c>
    </row>
    <row r="151" spans="1:12" s="204" customFormat="1" hidden="1" outlineLevel="1" x14ac:dyDescent="0.2">
      <c r="A151" s="208" t="s">
        <v>194</v>
      </c>
      <c r="B151" s="281">
        <f>VLOOKUP(A151,Лист6!$A$1:$B$307,2,FALSE)</f>
        <v>108534.91</v>
      </c>
      <c r="C151" s="209"/>
      <c r="D151" s="209"/>
      <c r="E151" s="209"/>
      <c r="F151" s="210">
        <f t="shared" si="4"/>
        <v>0</v>
      </c>
      <c r="G151" s="291">
        <v>108534.91</v>
      </c>
      <c r="H151" s="209"/>
      <c r="I151" s="209"/>
      <c r="J151" s="209"/>
      <c r="K151" s="210"/>
      <c r="L151" s="291">
        <v>108534.91</v>
      </c>
    </row>
    <row r="152" spans="1:12" s="204" customFormat="1" hidden="1" outlineLevel="1" x14ac:dyDescent="0.2">
      <c r="A152" s="208" t="s">
        <v>196</v>
      </c>
      <c r="B152" s="281">
        <f>VLOOKUP(A152,Лист6!$A$1:$B$307,2,FALSE)</f>
        <v>7500</v>
      </c>
      <c r="C152" s="209"/>
      <c r="D152" s="209"/>
      <c r="E152" s="209"/>
      <c r="F152" s="210">
        <f t="shared" si="4"/>
        <v>0</v>
      </c>
      <c r="G152" s="291">
        <v>7500</v>
      </c>
      <c r="H152" s="209"/>
      <c r="I152" s="209"/>
      <c r="J152" s="209"/>
      <c r="K152" s="210"/>
      <c r="L152" s="291">
        <v>7500</v>
      </c>
    </row>
    <row r="153" spans="1:12" s="204" customFormat="1" hidden="1" outlineLevel="1" x14ac:dyDescent="0.2">
      <c r="A153" s="208" t="s">
        <v>197</v>
      </c>
      <c r="B153" s="281">
        <f>VLOOKUP(A153,Лист6!$A$1:$B$307,2,FALSE)</f>
        <v>1946.14</v>
      </c>
      <c r="C153" s="209"/>
      <c r="D153" s="209"/>
      <c r="E153" s="209"/>
      <c r="F153" s="210">
        <f t="shared" si="4"/>
        <v>0</v>
      </c>
      <c r="G153" s="291">
        <v>1946.14</v>
      </c>
      <c r="H153" s="209"/>
      <c r="I153" s="209"/>
      <c r="J153" s="209"/>
      <c r="K153" s="210"/>
      <c r="L153" s="291">
        <v>1946.14</v>
      </c>
    </row>
    <row r="154" spans="1:12" s="204" customFormat="1" hidden="1" outlineLevel="1" x14ac:dyDescent="0.2">
      <c r="A154" s="208" t="s">
        <v>198</v>
      </c>
      <c r="B154" s="281">
        <f>VLOOKUP(A154,Лист6!$A$1:$B$307,2,FALSE)</f>
        <v>115.02</v>
      </c>
      <c r="C154" s="209"/>
      <c r="D154" s="209"/>
      <c r="E154" s="209"/>
      <c r="F154" s="210">
        <f t="shared" si="4"/>
        <v>0</v>
      </c>
      <c r="G154" s="291">
        <v>115.02</v>
      </c>
      <c r="H154" s="209"/>
      <c r="I154" s="209"/>
      <c r="J154" s="209"/>
      <c r="K154" s="210"/>
      <c r="L154" s="291">
        <v>115.02</v>
      </c>
    </row>
    <row r="155" spans="1:12" s="204" customFormat="1" hidden="1" outlineLevel="1" x14ac:dyDescent="0.2">
      <c r="A155" s="208" t="s">
        <v>199</v>
      </c>
      <c r="B155" s="281">
        <f>VLOOKUP(A155,Лист6!$A$1:$B$307,2,FALSE)</f>
        <v>139.15</v>
      </c>
      <c r="C155" s="209"/>
      <c r="D155" s="209"/>
      <c r="E155" s="209"/>
      <c r="F155" s="210">
        <f t="shared" si="4"/>
        <v>0</v>
      </c>
      <c r="G155" s="291">
        <v>139.15</v>
      </c>
      <c r="H155" s="209"/>
      <c r="I155" s="209"/>
      <c r="J155" s="209"/>
      <c r="K155" s="210"/>
      <c r="L155" s="291">
        <v>139.15</v>
      </c>
    </row>
    <row r="156" spans="1:12" s="204" customFormat="1" hidden="1" outlineLevel="1" x14ac:dyDescent="0.2">
      <c r="A156" s="208" t="s">
        <v>200</v>
      </c>
      <c r="B156" s="281">
        <f>VLOOKUP(A156,Лист6!$A$1:$B$307,2,FALSE)</f>
        <v>27968.26</v>
      </c>
      <c r="C156" s="209"/>
      <c r="D156" s="209"/>
      <c r="E156" s="209"/>
      <c r="F156" s="210">
        <f t="shared" si="4"/>
        <v>0</v>
      </c>
      <c r="G156" s="291">
        <v>27968.26</v>
      </c>
      <c r="H156" s="209"/>
      <c r="I156" s="209"/>
      <c r="J156" s="209"/>
      <c r="K156" s="210"/>
      <c r="L156" s="291">
        <v>27968.26</v>
      </c>
    </row>
    <row r="157" spans="1:12" s="204" customFormat="1" hidden="1" outlineLevel="1" x14ac:dyDescent="0.2">
      <c r="A157" s="208" t="s">
        <v>201</v>
      </c>
      <c r="B157" s="281">
        <f>VLOOKUP(A157,Лист6!$A$1:$B$307,2,FALSE)</f>
        <v>2796.61</v>
      </c>
      <c r="C157" s="209"/>
      <c r="D157" s="209"/>
      <c r="E157" s="209"/>
      <c r="F157" s="210">
        <f t="shared" si="4"/>
        <v>0</v>
      </c>
      <c r="G157" s="291">
        <v>2796.61</v>
      </c>
      <c r="H157" s="209"/>
      <c r="I157" s="209"/>
      <c r="J157" s="209"/>
      <c r="K157" s="210"/>
      <c r="L157" s="291">
        <v>2796.61</v>
      </c>
    </row>
    <row r="158" spans="1:12" s="204" customFormat="1" hidden="1" outlineLevel="1" x14ac:dyDescent="0.2">
      <c r="A158" s="208" t="s">
        <v>202</v>
      </c>
      <c r="B158" s="281">
        <f>VLOOKUP(A158,Лист6!$A$1:$B$307,2,FALSE)</f>
        <v>7042.37</v>
      </c>
      <c r="C158" s="209"/>
      <c r="D158" s="209"/>
      <c r="E158" s="209"/>
      <c r="F158" s="210">
        <f t="shared" si="4"/>
        <v>0</v>
      </c>
      <c r="G158" s="291">
        <v>7042.37</v>
      </c>
      <c r="H158" s="209"/>
      <c r="I158" s="209"/>
      <c r="J158" s="209"/>
      <c r="K158" s="210"/>
      <c r="L158" s="291">
        <v>7042.37</v>
      </c>
    </row>
    <row r="159" spans="1:12" s="204" customFormat="1" hidden="1" outlineLevel="1" x14ac:dyDescent="0.2">
      <c r="A159" s="208" t="s">
        <v>203</v>
      </c>
      <c r="B159" s="281">
        <f>VLOOKUP(A159,Лист6!$A$1:$B$307,2,FALSE)</f>
        <v>22294.240000000002</v>
      </c>
      <c r="C159" s="209"/>
      <c r="D159" s="209"/>
      <c r="E159" s="209"/>
      <c r="F159" s="210">
        <f t="shared" si="4"/>
        <v>0</v>
      </c>
      <c r="G159" s="291">
        <v>22294.240000000002</v>
      </c>
      <c r="H159" s="209"/>
      <c r="I159" s="209"/>
      <c r="J159" s="209"/>
      <c r="K159" s="210"/>
      <c r="L159" s="291">
        <v>22294.240000000002</v>
      </c>
    </row>
    <row r="160" spans="1:12" s="204" customFormat="1" hidden="1" outlineLevel="1" x14ac:dyDescent="0.2">
      <c r="A160" s="208" t="s">
        <v>204</v>
      </c>
      <c r="B160" s="281">
        <f>VLOOKUP(A160,Лист6!$A$1:$B$307,2,FALSE)</f>
        <v>3972.03</v>
      </c>
      <c r="C160" s="209"/>
      <c r="D160" s="209"/>
      <c r="E160" s="209"/>
      <c r="F160" s="210">
        <f t="shared" si="4"/>
        <v>0</v>
      </c>
      <c r="G160" s="291">
        <v>3972.03</v>
      </c>
      <c r="H160" s="209"/>
      <c r="I160" s="209"/>
      <c r="J160" s="209"/>
      <c r="K160" s="210"/>
      <c r="L160" s="291">
        <v>3972.03</v>
      </c>
    </row>
    <row r="161" spans="1:12" s="204" customFormat="1" hidden="1" outlineLevel="1" x14ac:dyDescent="0.2">
      <c r="A161" s="208" t="s">
        <v>205</v>
      </c>
      <c r="B161" s="281">
        <f>G161</f>
        <v>304.5</v>
      </c>
      <c r="C161" s="209"/>
      <c r="D161" s="209"/>
      <c r="E161" s="209"/>
      <c r="F161" s="210">
        <f t="shared" si="4"/>
        <v>0</v>
      </c>
      <c r="G161" s="291">
        <v>304.5</v>
      </c>
      <c r="H161" s="209"/>
      <c r="I161" s="209"/>
      <c r="J161" s="209"/>
      <c r="K161" s="210"/>
      <c r="L161" s="291">
        <v>304.5</v>
      </c>
    </row>
    <row r="162" spans="1:12" s="204" customFormat="1" hidden="1" outlineLevel="1" x14ac:dyDescent="0.2">
      <c r="A162" s="208" t="s">
        <v>206</v>
      </c>
      <c r="B162" s="281">
        <f>VLOOKUP(A162,Лист6!$A$1:$B$307,2,FALSE)</f>
        <v>886</v>
      </c>
      <c r="C162" s="209"/>
      <c r="D162" s="209"/>
      <c r="E162" s="209"/>
      <c r="F162" s="210">
        <f t="shared" si="4"/>
        <v>0</v>
      </c>
      <c r="G162" s="291">
        <v>886</v>
      </c>
      <c r="H162" s="209"/>
      <c r="I162" s="209"/>
      <c r="J162" s="209"/>
      <c r="K162" s="210"/>
      <c r="L162" s="291">
        <v>886</v>
      </c>
    </row>
    <row r="163" spans="1:12" s="204" customFormat="1" hidden="1" outlineLevel="1" x14ac:dyDescent="0.2">
      <c r="A163" s="208" t="s">
        <v>207</v>
      </c>
      <c r="B163" s="281">
        <f>VLOOKUP(A163,Лист6!$A$1:$B$307,2,FALSE)</f>
        <v>415.53</v>
      </c>
      <c r="C163" s="209"/>
      <c r="D163" s="209"/>
      <c r="E163" s="209"/>
      <c r="F163" s="210">
        <f t="shared" si="4"/>
        <v>0</v>
      </c>
      <c r="G163" s="291">
        <v>415.53</v>
      </c>
      <c r="H163" s="209"/>
      <c r="I163" s="209"/>
      <c r="J163" s="209"/>
      <c r="K163" s="210"/>
      <c r="L163" s="291">
        <v>415.53</v>
      </c>
    </row>
    <row r="164" spans="1:12" s="204" customFormat="1" hidden="1" outlineLevel="1" x14ac:dyDescent="0.2">
      <c r="A164" s="208" t="s">
        <v>208</v>
      </c>
      <c r="B164" s="281">
        <f>VLOOKUP(A164,Лист6!$A$1:$B$307,2,FALSE)</f>
        <v>676.69</v>
      </c>
      <c r="C164" s="209"/>
      <c r="D164" s="209"/>
      <c r="E164" s="209"/>
      <c r="F164" s="210">
        <f t="shared" si="4"/>
        <v>0</v>
      </c>
      <c r="G164" s="291">
        <v>676.69</v>
      </c>
      <c r="H164" s="209"/>
      <c r="I164" s="209"/>
      <c r="J164" s="209"/>
      <c r="K164" s="210"/>
      <c r="L164" s="291">
        <v>676.69</v>
      </c>
    </row>
    <row r="165" spans="1:12" s="204" customFormat="1" hidden="1" outlineLevel="1" x14ac:dyDescent="0.2">
      <c r="A165" s="208" t="s">
        <v>209</v>
      </c>
      <c r="B165" s="281">
        <f>VLOOKUP(A165,Лист6!$A$1:$B$307,2,FALSE)</f>
        <v>298.31</v>
      </c>
      <c r="C165" s="209"/>
      <c r="D165" s="209"/>
      <c r="E165" s="209"/>
      <c r="F165" s="210">
        <f t="shared" si="4"/>
        <v>0</v>
      </c>
      <c r="G165" s="291">
        <v>298.31</v>
      </c>
      <c r="H165" s="209"/>
      <c r="I165" s="209"/>
      <c r="J165" s="209"/>
      <c r="K165" s="210"/>
      <c r="L165" s="291">
        <v>298.31</v>
      </c>
    </row>
    <row r="166" spans="1:12" s="204" customFormat="1" hidden="1" outlineLevel="1" x14ac:dyDescent="0.2">
      <c r="A166" s="208" t="s">
        <v>210</v>
      </c>
      <c r="B166" s="281">
        <f>VLOOKUP(A166,Лист6!$A$1:$B$307,2,FALSE)</f>
        <v>652.54</v>
      </c>
      <c r="C166" s="209"/>
      <c r="D166" s="209"/>
      <c r="E166" s="209"/>
      <c r="F166" s="210">
        <f t="shared" si="4"/>
        <v>0</v>
      </c>
      <c r="G166" s="291">
        <v>652.54</v>
      </c>
      <c r="H166" s="209"/>
      <c r="I166" s="209"/>
      <c r="J166" s="209"/>
      <c r="K166" s="210"/>
      <c r="L166" s="291">
        <v>652.54</v>
      </c>
    </row>
    <row r="167" spans="1:12" s="204" customFormat="1" hidden="1" outlineLevel="1" x14ac:dyDescent="0.2">
      <c r="A167" s="208" t="s">
        <v>211</v>
      </c>
      <c r="B167" s="281">
        <f>VLOOKUP(A167,Лист6!$A$1:$B$307,2,FALSE)</f>
        <v>936.44</v>
      </c>
      <c r="C167" s="209"/>
      <c r="D167" s="209"/>
      <c r="E167" s="209"/>
      <c r="F167" s="210">
        <f t="shared" si="4"/>
        <v>0</v>
      </c>
      <c r="G167" s="291">
        <v>936.44</v>
      </c>
      <c r="H167" s="209"/>
      <c r="I167" s="209"/>
      <c r="J167" s="209"/>
      <c r="K167" s="210"/>
      <c r="L167" s="291">
        <v>936.44</v>
      </c>
    </row>
    <row r="168" spans="1:12" s="204" customFormat="1" hidden="1" outlineLevel="1" x14ac:dyDescent="0.2">
      <c r="A168" s="208" t="s">
        <v>212</v>
      </c>
      <c r="B168" s="281">
        <f>VLOOKUP(A168,Лист6!$A$1:$B$307,2,FALSE)</f>
        <v>355.93</v>
      </c>
      <c r="C168" s="209"/>
      <c r="D168" s="209"/>
      <c r="E168" s="209"/>
      <c r="F168" s="210">
        <f t="shared" si="4"/>
        <v>0</v>
      </c>
      <c r="G168" s="291">
        <v>355.93</v>
      </c>
      <c r="H168" s="209"/>
      <c r="I168" s="209"/>
      <c r="J168" s="209"/>
      <c r="K168" s="210"/>
      <c r="L168" s="291">
        <v>355.93</v>
      </c>
    </row>
    <row r="169" spans="1:12" s="204" customFormat="1" hidden="1" outlineLevel="1" x14ac:dyDescent="0.2">
      <c r="A169" s="208" t="s">
        <v>213</v>
      </c>
      <c r="B169" s="281">
        <f>VLOOKUP(A169,Лист6!$A$1:$B$307,2,FALSE)</f>
        <v>86.44</v>
      </c>
      <c r="C169" s="209"/>
      <c r="D169" s="209"/>
      <c r="E169" s="209"/>
      <c r="F169" s="210">
        <f t="shared" si="4"/>
        <v>0</v>
      </c>
      <c r="G169" s="291">
        <v>86.44</v>
      </c>
      <c r="H169" s="209"/>
      <c r="I169" s="209"/>
      <c r="J169" s="209"/>
      <c r="K169" s="210"/>
      <c r="L169" s="291">
        <v>86.44</v>
      </c>
    </row>
    <row r="170" spans="1:12" s="204" customFormat="1" hidden="1" outlineLevel="1" x14ac:dyDescent="0.2">
      <c r="A170" s="208" t="s">
        <v>214</v>
      </c>
      <c r="B170" s="281">
        <f>VLOOKUP(A170,Лист6!$A$1:$B$307,2,FALSE)</f>
        <v>86.57</v>
      </c>
      <c r="C170" s="209"/>
      <c r="D170" s="209"/>
      <c r="E170" s="209"/>
      <c r="F170" s="210">
        <f t="shared" si="4"/>
        <v>0</v>
      </c>
      <c r="G170" s="291">
        <v>86.57</v>
      </c>
      <c r="H170" s="209"/>
      <c r="I170" s="209"/>
      <c r="J170" s="209"/>
      <c r="K170" s="210"/>
      <c r="L170" s="291">
        <v>86.57</v>
      </c>
    </row>
    <row r="171" spans="1:12" s="204" customFormat="1" hidden="1" outlineLevel="1" x14ac:dyDescent="0.2">
      <c r="A171" s="208" t="s">
        <v>215</v>
      </c>
      <c r="B171" s="281">
        <f>VLOOKUP(A171,Лист6!$A$1:$B$307,2,FALSE)</f>
        <v>300</v>
      </c>
      <c r="C171" s="209"/>
      <c r="D171" s="209"/>
      <c r="E171" s="209"/>
      <c r="F171" s="210">
        <f t="shared" si="4"/>
        <v>0</v>
      </c>
      <c r="G171" s="291">
        <v>300</v>
      </c>
      <c r="H171" s="209"/>
      <c r="I171" s="209"/>
      <c r="J171" s="209"/>
      <c r="K171" s="210"/>
      <c r="L171" s="291">
        <v>300</v>
      </c>
    </row>
    <row r="172" spans="1:12" s="204" customFormat="1" hidden="1" outlineLevel="1" x14ac:dyDescent="0.2">
      <c r="A172" s="208" t="s">
        <v>216</v>
      </c>
      <c r="B172" s="281">
        <f>VLOOKUP(A172,Лист6!$A$1:$B$307,2,FALSE)</f>
        <v>4130</v>
      </c>
      <c r="C172" s="209"/>
      <c r="D172" s="209"/>
      <c r="E172" s="209"/>
      <c r="F172" s="210">
        <f t="shared" si="4"/>
        <v>0</v>
      </c>
      <c r="G172" s="291">
        <v>4130</v>
      </c>
      <c r="H172" s="209"/>
      <c r="I172" s="209"/>
      <c r="J172" s="209"/>
      <c r="K172" s="210"/>
      <c r="L172" s="291">
        <v>4130</v>
      </c>
    </row>
    <row r="173" spans="1:12" s="204" customFormat="1" hidden="1" outlineLevel="1" x14ac:dyDescent="0.2">
      <c r="A173" s="208" t="s">
        <v>217</v>
      </c>
      <c r="B173" s="281">
        <f>VLOOKUP(A173,Лист6!$A$1:$B$307,2,FALSE)</f>
        <v>310.18</v>
      </c>
      <c r="C173" s="209"/>
      <c r="D173" s="209"/>
      <c r="E173" s="209"/>
      <c r="F173" s="210">
        <f t="shared" si="4"/>
        <v>0</v>
      </c>
      <c r="G173" s="291">
        <v>310.18</v>
      </c>
      <c r="H173" s="209"/>
      <c r="I173" s="209"/>
      <c r="J173" s="209"/>
      <c r="K173" s="210"/>
      <c r="L173" s="291">
        <v>310.18</v>
      </c>
    </row>
    <row r="174" spans="1:12" s="204" customFormat="1" hidden="1" outlineLevel="1" x14ac:dyDescent="0.2">
      <c r="A174" s="208" t="s">
        <v>218</v>
      </c>
      <c r="B174" s="281">
        <f>VLOOKUP(A174,Лист6!$A$1:$B$307,2,FALSE)</f>
        <v>1162.71</v>
      </c>
      <c r="C174" s="209"/>
      <c r="D174" s="209"/>
      <c r="E174" s="209"/>
      <c r="F174" s="210">
        <f t="shared" si="4"/>
        <v>0</v>
      </c>
      <c r="G174" s="291">
        <v>1162.71</v>
      </c>
      <c r="H174" s="209"/>
      <c r="I174" s="209"/>
      <c r="J174" s="209"/>
      <c r="K174" s="210"/>
      <c r="L174" s="291">
        <v>1162.71</v>
      </c>
    </row>
    <row r="175" spans="1:12" s="204" customFormat="1" hidden="1" outlineLevel="1" x14ac:dyDescent="0.2">
      <c r="A175" s="208" t="s">
        <v>219</v>
      </c>
      <c r="B175" s="281">
        <f>VLOOKUP(A175,Лист6!$A$1:$B$307,2,FALSE)</f>
        <v>9761.48</v>
      </c>
      <c r="C175" s="209"/>
      <c r="D175" s="209"/>
      <c r="E175" s="209"/>
      <c r="F175" s="210">
        <f t="shared" si="4"/>
        <v>0</v>
      </c>
      <c r="G175" s="291">
        <v>9761.48</v>
      </c>
      <c r="H175" s="209"/>
      <c r="I175" s="209"/>
      <c r="J175" s="209"/>
      <c r="K175" s="210"/>
      <c r="L175" s="291">
        <v>9761.48</v>
      </c>
    </row>
    <row r="176" spans="1:12" s="204" customFormat="1" hidden="1" outlineLevel="1" x14ac:dyDescent="0.2">
      <c r="A176" s="208" t="s">
        <v>220</v>
      </c>
      <c r="B176" s="281">
        <f>VLOOKUP(A176,Лист6!$A$1:$B$307,2,FALSE)</f>
        <v>203</v>
      </c>
      <c r="C176" s="209"/>
      <c r="D176" s="209"/>
      <c r="E176" s="209"/>
      <c r="F176" s="210">
        <f t="shared" si="4"/>
        <v>0</v>
      </c>
      <c r="G176" s="291">
        <v>203</v>
      </c>
      <c r="H176" s="209"/>
      <c r="I176" s="209"/>
      <c r="J176" s="209"/>
      <c r="K176" s="210"/>
      <c r="L176" s="291">
        <v>203</v>
      </c>
    </row>
    <row r="177" spans="1:12" s="204" customFormat="1" hidden="1" outlineLevel="1" x14ac:dyDescent="0.2">
      <c r="A177" s="208" t="s">
        <v>221</v>
      </c>
      <c r="B177" s="281">
        <f>VLOOKUP(A177,Лист6!$A$1:$B$307,2,FALSE)</f>
        <v>237.29</v>
      </c>
      <c r="C177" s="209"/>
      <c r="D177" s="209"/>
      <c r="E177" s="209"/>
      <c r="F177" s="210">
        <f t="shared" si="4"/>
        <v>0</v>
      </c>
      <c r="G177" s="291">
        <v>237.29</v>
      </c>
      <c r="H177" s="209"/>
      <c r="I177" s="209"/>
      <c r="J177" s="209"/>
      <c r="K177" s="210"/>
      <c r="L177" s="291">
        <v>237.29</v>
      </c>
    </row>
    <row r="178" spans="1:12" s="204" customFormat="1" hidden="1" outlineLevel="1" x14ac:dyDescent="0.2">
      <c r="A178" s="208" t="s">
        <v>222</v>
      </c>
      <c r="B178" s="281">
        <f>VLOOKUP(A178,Лист6!$A$1:$B$307,2,FALSE)</f>
        <v>11604.36</v>
      </c>
      <c r="C178" s="209"/>
      <c r="D178" s="209"/>
      <c r="E178" s="209"/>
      <c r="F178" s="210">
        <f t="shared" si="4"/>
        <v>0</v>
      </c>
      <c r="G178" s="291">
        <v>11604.36</v>
      </c>
      <c r="H178" s="209"/>
      <c r="I178" s="209"/>
      <c r="J178" s="209"/>
      <c r="K178" s="210"/>
      <c r="L178" s="291">
        <v>11604.36</v>
      </c>
    </row>
    <row r="179" spans="1:12" s="204" customFormat="1" hidden="1" outlineLevel="1" x14ac:dyDescent="0.2">
      <c r="A179" s="208" t="s">
        <v>223</v>
      </c>
      <c r="B179" s="281">
        <f>VLOOKUP(A179,Лист6!$A$1:$B$307,2,FALSE)</f>
        <v>10095.36</v>
      </c>
      <c r="C179" s="209"/>
      <c r="D179" s="209"/>
      <c r="E179" s="209"/>
      <c r="F179" s="210">
        <f t="shared" si="4"/>
        <v>0</v>
      </c>
      <c r="G179" s="291">
        <v>10095.36</v>
      </c>
      <c r="H179" s="209"/>
      <c r="I179" s="209"/>
      <c r="J179" s="209"/>
      <c r="K179" s="210"/>
      <c r="L179" s="291">
        <v>10095.36</v>
      </c>
    </row>
    <row r="180" spans="1:12" s="204" customFormat="1" hidden="1" outlineLevel="1" x14ac:dyDescent="0.2">
      <c r="A180" s="208" t="s">
        <v>224</v>
      </c>
      <c r="B180" s="281">
        <f>VLOOKUP(A180,Лист6!$A$1:$B$307,2,FALSE)</f>
        <v>8.5399999999999991</v>
      </c>
      <c r="C180" s="209"/>
      <c r="D180" s="209"/>
      <c r="E180" s="209"/>
      <c r="F180" s="210">
        <f t="shared" si="4"/>
        <v>0</v>
      </c>
      <c r="G180" s="291">
        <v>8.5399999999999991</v>
      </c>
      <c r="H180" s="209"/>
      <c r="I180" s="209"/>
      <c r="J180" s="209"/>
      <c r="K180" s="210"/>
      <c r="L180" s="291">
        <v>8.5399999999999991</v>
      </c>
    </row>
    <row r="181" spans="1:12" s="204" customFormat="1" hidden="1" outlineLevel="1" x14ac:dyDescent="0.2">
      <c r="A181" s="208" t="s">
        <v>225</v>
      </c>
      <c r="B181" s="281">
        <f>VLOOKUP(A181,Лист6!$A$1:$B$307,2,FALSE)</f>
        <v>3810.22</v>
      </c>
      <c r="C181" s="209"/>
      <c r="D181" s="209"/>
      <c r="E181" s="209"/>
      <c r="F181" s="210">
        <f t="shared" si="4"/>
        <v>0</v>
      </c>
      <c r="G181" s="291">
        <v>3810.22</v>
      </c>
      <c r="H181" s="209"/>
      <c r="I181" s="209"/>
      <c r="J181" s="209"/>
      <c r="K181" s="210"/>
      <c r="L181" s="291">
        <v>3810.22</v>
      </c>
    </row>
    <row r="182" spans="1:12" s="204" customFormat="1" hidden="1" outlineLevel="1" x14ac:dyDescent="0.2">
      <c r="A182" s="208" t="s">
        <v>227</v>
      </c>
      <c r="B182" s="281">
        <f>VLOOKUP(A182,Лист6!$A$1:$B$307,2,FALSE)</f>
        <v>13710</v>
      </c>
      <c r="C182" s="209"/>
      <c r="D182" s="209"/>
      <c r="E182" s="209"/>
      <c r="F182" s="210">
        <f t="shared" si="4"/>
        <v>0</v>
      </c>
      <c r="G182" s="291">
        <v>13710</v>
      </c>
      <c r="H182" s="209"/>
      <c r="I182" s="209"/>
      <c r="J182" s="209"/>
      <c r="K182" s="210"/>
      <c r="L182" s="291">
        <v>13710</v>
      </c>
    </row>
    <row r="183" spans="1:12" s="204" customFormat="1" hidden="1" outlineLevel="1" x14ac:dyDescent="0.2">
      <c r="A183" s="208" t="s">
        <v>228</v>
      </c>
      <c r="B183" s="281">
        <f>VLOOKUP(A183,Лист6!$A$1:$B$307,2,FALSE)</f>
        <v>4915.25</v>
      </c>
      <c r="C183" s="209"/>
      <c r="D183" s="209"/>
      <c r="E183" s="209"/>
      <c r="F183" s="210">
        <f t="shared" si="4"/>
        <v>0</v>
      </c>
      <c r="G183" s="291">
        <v>4915.25</v>
      </c>
      <c r="H183" s="209"/>
      <c r="I183" s="209"/>
      <c r="J183" s="209"/>
      <c r="K183" s="210"/>
      <c r="L183" s="291">
        <v>4915.25</v>
      </c>
    </row>
    <row r="184" spans="1:12" s="204" customFormat="1" hidden="1" outlineLevel="1" x14ac:dyDescent="0.2">
      <c r="A184" s="208" t="s">
        <v>229</v>
      </c>
      <c r="B184" s="281">
        <f>VLOOKUP(A184,Лист6!$A$1:$B$307,2,FALSE)</f>
        <v>9600</v>
      </c>
      <c r="C184" s="209"/>
      <c r="D184" s="209"/>
      <c r="E184" s="209"/>
      <c r="F184" s="210">
        <f t="shared" si="4"/>
        <v>0</v>
      </c>
      <c r="G184" s="291">
        <v>9600</v>
      </c>
      <c r="H184" s="209"/>
      <c r="I184" s="209"/>
      <c r="J184" s="209"/>
      <c r="K184" s="210"/>
      <c r="L184" s="291">
        <v>9600</v>
      </c>
    </row>
    <row r="185" spans="1:12" s="204" customFormat="1" hidden="1" outlineLevel="1" x14ac:dyDescent="0.2">
      <c r="A185" s="208" t="s">
        <v>230</v>
      </c>
      <c r="B185" s="281">
        <f>VLOOKUP(A185,Лист6!$A$1:$B$307,2,FALSE)</f>
        <v>749.16</v>
      </c>
      <c r="C185" s="209"/>
      <c r="D185" s="209"/>
      <c r="E185" s="209"/>
      <c r="F185" s="210">
        <f t="shared" si="4"/>
        <v>0</v>
      </c>
      <c r="G185" s="291">
        <v>749.16</v>
      </c>
      <c r="H185" s="209"/>
      <c r="I185" s="209"/>
      <c r="J185" s="209"/>
      <c r="K185" s="210"/>
      <c r="L185" s="291">
        <v>749.16</v>
      </c>
    </row>
    <row r="186" spans="1:12" s="204" customFormat="1" hidden="1" outlineLevel="1" x14ac:dyDescent="0.2">
      <c r="A186" s="208" t="s">
        <v>231</v>
      </c>
      <c r="B186" s="281">
        <f>VLOOKUP(A186,Лист6!$A$1:$B$307,2,FALSE)</f>
        <v>3572.88</v>
      </c>
      <c r="C186" s="209"/>
      <c r="D186" s="209"/>
      <c r="E186" s="209"/>
      <c r="F186" s="210">
        <f t="shared" si="4"/>
        <v>0</v>
      </c>
      <c r="G186" s="291">
        <v>3572.88</v>
      </c>
      <c r="H186" s="209"/>
      <c r="I186" s="209"/>
      <c r="J186" s="209"/>
      <c r="K186" s="210"/>
      <c r="L186" s="291">
        <v>3572.88</v>
      </c>
    </row>
    <row r="187" spans="1:12" s="204" customFormat="1" hidden="1" outlineLevel="1" x14ac:dyDescent="0.2">
      <c r="A187" s="208" t="s">
        <v>232</v>
      </c>
      <c r="B187" s="281">
        <f>VLOOKUP(A187,Лист6!$A$1:$B$307,2,FALSE)</f>
        <v>1822.03</v>
      </c>
      <c r="C187" s="209"/>
      <c r="D187" s="209"/>
      <c r="E187" s="209"/>
      <c r="F187" s="210">
        <f t="shared" si="4"/>
        <v>0</v>
      </c>
      <c r="G187" s="291">
        <v>1822.03</v>
      </c>
      <c r="H187" s="209"/>
      <c r="I187" s="209"/>
      <c r="J187" s="209"/>
      <c r="K187" s="210"/>
      <c r="L187" s="291">
        <v>1822.03</v>
      </c>
    </row>
    <row r="188" spans="1:12" s="204" customFormat="1" hidden="1" outlineLevel="1" x14ac:dyDescent="0.2">
      <c r="A188" s="208" t="s">
        <v>233</v>
      </c>
      <c r="B188" s="281">
        <f>VLOOKUP(A188,Лист6!$A$1:$B$307,2,FALSE)</f>
        <v>1541.01</v>
      </c>
      <c r="C188" s="209"/>
      <c r="D188" s="209"/>
      <c r="E188" s="209"/>
      <c r="F188" s="210">
        <f t="shared" si="4"/>
        <v>0</v>
      </c>
      <c r="G188" s="291">
        <v>1541.01</v>
      </c>
      <c r="H188" s="209"/>
      <c r="I188" s="209"/>
      <c r="J188" s="209"/>
      <c r="K188" s="210"/>
      <c r="L188" s="291">
        <v>1541.01</v>
      </c>
    </row>
    <row r="189" spans="1:12" s="204" customFormat="1" hidden="1" outlineLevel="1" x14ac:dyDescent="0.2">
      <c r="A189" s="208" t="s">
        <v>234</v>
      </c>
      <c r="B189" s="281">
        <f>VLOOKUP(A189,Лист6!$A$1:$B$307,2,FALSE)</f>
        <v>508.47</v>
      </c>
      <c r="C189" s="209"/>
      <c r="D189" s="209"/>
      <c r="E189" s="209"/>
      <c r="F189" s="210">
        <f t="shared" si="4"/>
        <v>0</v>
      </c>
      <c r="G189" s="291">
        <v>508.47</v>
      </c>
      <c r="H189" s="209"/>
      <c r="I189" s="209"/>
      <c r="J189" s="209"/>
      <c r="K189" s="210"/>
      <c r="L189" s="291">
        <v>508.47</v>
      </c>
    </row>
    <row r="190" spans="1:12" s="204" customFormat="1" hidden="1" outlineLevel="1" x14ac:dyDescent="0.2">
      <c r="A190" s="208" t="s">
        <v>235</v>
      </c>
      <c r="B190" s="281">
        <f>G190</f>
        <v>525.78</v>
      </c>
      <c r="C190" s="209"/>
      <c r="D190" s="209"/>
      <c r="E190" s="209"/>
      <c r="F190" s="210">
        <f t="shared" si="4"/>
        <v>0</v>
      </c>
      <c r="G190" s="291">
        <v>525.78</v>
      </c>
      <c r="H190" s="209"/>
      <c r="I190" s="209"/>
      <c r="J190" s="209"/>
      <c r="K190" s="210"/>
      <c r="L190" s="291">
        <v>525.78</v>
      </c>
    </row>
    <row r="191" spans="1:12" s="204" customFormat="1" hidden="1" outlineLevel="1" x14ac:dyDescent="0.2">
      <c r="A191" s="208" t="s">
        <v>236</v>
      </c>
      <c r="B191" s="281">
        <f>VLOOKUP(A191,Лист6!$A$1:$B$307,2,FALSE)</f>
        <v>114.18</v>
      </c>
      <c r="C191" s="209"/>
      <c r="D191" s="209"/>
      <c r="E191" s="209"/>
      <c r="F191" s="210">
        <f t="shared" si="4"/>
        <v>0</v>
      </c>
      <c r="G191" s="291">
        <v>114.18</v>
      </c>
      <c r="H191" s="209"/>
      <c r="I191" s="209"/>
      <c r="J191" s="209"/>
      <c r="K191" s="210"/>
      <c r="L191" s="291">
        <v>114.18</v>
      </c>
    </row>
    <row r="192" spans="1:12" s="204" customFormat="1" hidden="1" outlineLevel="1" x14ac:dyDescent="0.2">
      <c r="A192" s="208" t="s">
        <v>237</v>
      </c>
      <c r="B192" s="281">
        <f>VLOOKUP(A192,Лист6!$A$1:$B$307,2,FALSE)</f>
        <v>5776.56</v>
      </c>
      <c r="C192" s="209"/>
      <c r="D192" s="209"/>
      <c r="E192" s="209"/>
      <c r="F192" s="210">
        <f t="shared" si="4"/>
        <v>0</v>
      </c>
      <c r="G192" s="291">
        <v>5776.56</v>
      </c>
      <c r="H192" s="209"/>
      <c r="I192" s="209"/>
      <c r="J192" s="209"/>
      <c r="K192" s="210"/>
      <c r="L192" s="291">
        <v>5776.56</v>
      </c>
    </row>
    <row r="193" spans="1:12" s="204" customFormat="1" hidden="1" outlineLevel="1" x14ac:dyDescent="0.2">
      <c r="A193" s="208" t="s">
        <v>238</v>
      </c>
      <c r="B193" s="281">
        <f>VLOOKUP(A193,Лист6!$A$1:$B$307,2,FALSE)</f>
        <v>11875</v>
      </c>
      <c r="C193" s="209"/>
      <c r="D193" s="209"/>
      <c r="E193" s="209"/>
      <c r="F193" s="210">
        <f t="shared" si="4"/>
        <v>0</v>
      </c>
      <c r="G193" s="291">
        <v>11875</v>
      </c>
      <c r="H193" s="209"/>
      <c r="I193" s="209"/>
      <c r="J193" s="209"/>
      <c r="K193" s="210"/>
      <c r="L193" s="291">
        <v>11875</v>
      </c>
    </row>
    <row r="194" spans="1:12" s="204" customFormat="1" hidden="1" outlineLevel="1" x14ac:dyDescent="0.2">
      <c r="A194" s="208" t="s">
        <v>239</v>
      </c>
      <c r="B194" s="281">
        <f>VLOOKUP(A194,Лист6!$A$1:$B$307,2,FALSE)</f>
        <v>6446.1</v>
      </c>
      <c r="C194" s="209"/>
      <c r="D194" s="209"/>
      <c r="E194" s="209"/>
      <c r="F194" s="210">
        <f t="shared" si="4"/>
        <v>0</v>
      </c>
      <c r="G194" s="291">
        <v>6446.1</v>
      </c>
      <c r="H194" s="209"/>
      <c r="I194" s="209"/>
      <c r="J194" s="209"/>
      <c r="K194" s="210"/>
      <c r="L194" s="291">
        <v>6446.1</v>
      </c>
    </row>
    <row r="195" spans="1:12" s="204" customFormat="1" hidden="1" outlineLevel="1" x14ac:dyDescent="0.2">
      <c r="A195" s="208" t="s">
        <v>240</v>
      </c>
      <c r="B195" s="281">
        <f>VLOOKUP(A195,Лист6!$A$1:$B$307,2,FALSE)</f>
        <v>3559.32</v>
      </c>
      <c r="C195" s="209"/>
      <c r="D195" s="209"/>
      <c r="E195" s="209"/>
      <c r="F195" s="210">
        <f t="shared" si="4"/>
        <v>0</v>
      </c>
      <c r="G195" s="291">
        <v>3559.32</v>
      </c>
      <c r="H195" s="209"/>
      <c r="I195" s="209"/>
      <c r="J195" s="209"/>
      <c r="K195" s="210"/>
      <c r="L195" s="291">
        <v>3559.32</v>
      </c>
    </row>
    <row r="196" spans="1:12" s="204" customFormat="1" hidden="1" outlineLevel="1" x14ac:dyDescent="0.2">
      <c r="A196" s="208" t="s">
        <v>241</v>
      </c>
      <c r="B196" s="281">
        <f>VLOOKUP(A196,Лист6!$A$1:$B$307,2,FALSE)</f>
        <v>7891.4</v>
      </c>
      <c r="C196" s="209"/>
      <c r="D196" s="209"/>
      <c r="E196" s="209">
        <v>928.39999999999964</v>
      </c>
      <c r="F196" s="210">
        <f t="shared" si="4"/>
        <v>0</v>
      </c>
      <c r="G196" s="291">
        <v>6963</v>
      </c>
      <c r="H196" s="209"/>
      <c r="I196" s="209"/>
      <c r="J196" s="209"/>
      <c r="K196" s="210"/>
      <c r="L196" s="291">
        <v>6963</v>
      </c>
    </row>
    <row r="197" spans="1:12" s="204" customFormat="1" hidden="1" outlineLevel="1" x14ac:dyDescent="0.2">
      <c r="A197" s="208" t="s">
        <v>242</v>
      </c>
      <c r="B197" s="281">
        <f>VLOOKUP(A197,Лист6!$A$1:$B$307,2,FALSE)</f>
        <v>309.66000000000003</v>
      </c>
      <c r="C197" s="209"/>
      <c r="D197" s="209"/>
      <c r="E197" s="209"/>
      <c r="F197" s="210">
        <f t="shared" si="4"/>
        <v>0</v>
      </c>
      <c r="G197" s="291">
        <v>309.66000000000003</v>
      </c>
      <c r="H197" s="209"/>
      <c r="I197" s="209"/>
      <c r="J197" s="209"/>
      <c r="K197" s="210"/>
      <c r="L197" s="291">
        <v>309.66000000000003</v>
      </c>
    </row>
    <row r="198" spans="1:12" s="204" customFormat="1" hidden="1" outlineLevel="1" x14ac:dyDescent="0.2">
      <c r="A198" s="208" t="s">
        <v>243</v>
      </c>
      <c r="B198" s="281">
        <f>VLOOKUP(A198,Лист6!$A$1:$B$307,2,FALSE)</f>
        <v>162.71</v>
      </c>
      <c r="C198" s="209"/>
      <c r="D198" s="209"/>
      <c r="E198" s="209"/>
      <c r="F198" s="210">
        <f t="shared" si="4"/>
        <v>0</v>
      </c>
      <c r="G198" s="291">
        <v>162.71</v>
      </c>
      <c r="H198" s="209"/>
      <c r="I198" s="209"/>
      <c r="J198" s="209"/>
      <c r="K198" s="210"/>
      <c r="L198" s="291">
        <v>162.71</v>
      </c>
    </row>
    <row r="199" spans="1:12" s="204" customFormat="1" hidden="1" outlineLevel="1" x14ac:dyDescent="0.2">
      <c r="A199" s="208" t="s">
        <v>244</v>
      </c>
      <c r="B199" s="281">
        <f>VLOOKUP(A199,Лист6!$A$1:$B$307,2,FALSE)</f>
        <v>2250</v>
      </c>
      <c r="C199" s="209"/>
      <c r="D199" s="209"/>
      <c r="E199" s="209"/>
      <c r="F199" s="210">
        <f t="shared" si="4"/>
        <v>0</v>
      </c>
      <c r="G199" s="291">
        <v>2250</v>
      </c>
      <c r="H199" s="209"/>
      <c r="I199" s="209"/>
      <c r="J199" s="209"/>
      <c r="K199" s="210"/>
      <c r="L199" s="291">
        <v>2250</v>
      </c>
    </row>
    <row r="200" spans="1:12" s="204" customFormat="1" hidden="1" outlineLevel="1" x14ac:dyDescent="0.2">
      <c r="A200" s="208" t="s">
        <v>245</v>
      </c>
      <c r="B200" s="281">
        <f>VLOOKUP(A200,Лист6!$A$1:$B$307,2,FALSE)</f>
        <v>2881.36</v>
      </c>
      <c r="C200" s="209"/>
      <c r="D200" s="209"/>
      <c r="E200" s="209"/>
      <c r="F200" s="210">
        <f t="shared" si="4"/>
        <v>0</v>
      </c>
      <c r="G200" s="291">
        <v>2881.36</v>
      </c>
      <c r="H200" s="209"/>
      <c r="I200" s="209"/>
      <c r="J200" s="209"/>
      <c r="K200" s="210"/>
      <c r="L200" s="291">
        <v>2881.36</v>
      </c>
    </row>
    <row r="201" spans="1:12" s="204" customFormat="1" hidden="1" outlineLevel="1" x14ac:dyDescent="0.2">
      <c r="A201" s="208" t="s">
        <v>247</v>
      </c>
      <c r="B201" s="281">
        <f>VLOOKUP(A201,Лист6!$A$1:$B$307,2,FALSE)</f>
        <v>10280</v>
      </c>
      <c r="C201" s="209"/>
      <c r="D201" s="209"/>
      <c r="E201" s="209"/>
      <c r="F201" s="210">
        <f t="shared" si="4"/>
        <v>0</v>
      </c>
      <c r="G201" s="291">
        <v>10280</v>
      </c>
      <c r="H201" s="209"/>
      <c r="I201" s="209"/>
      <c r="J201" s="209"/>
      <c r="K201" s="210"/>
      <c r="L201" s="291">
        <v>10280</v>
      </c>
    </row>
    <row r="202" spans="1:12" s="204" customFormat="1" hidden="1" outlineLevel="1" x14ac:dyDescent="0.2">
      <c r="A202" s="208" t="s">
        <v>248</v>
      </c>
      <c r="B202" s="281">
        <f>VLOOKUP(A202,Лист6!$A$1:$B$307,2,FALSE)</f>
        <v>2001.9</v>
      </c>
      <c r="C202" s="209"/>
      <c r="D202" s="209"/>
      <c r="E202" s="209"/>
      <c r="F202" s="210">
        <f t="shared" si="4"/>
        <v>0</v>
      </c>
      <c r="G202" s="291">
        <v>2001.9</v>
      </c>
      <c r="H202" s="209"/>
      <c r="I202" s="209"/>
      <c r="J202" s="209"/>
      <c r="K202" s="210"/>
      <c r="L202" s="291">
        <v>2001.9</v>
      </c>
    </row>
    <row r="203" spans="1:12" s="204" customFormat="1" hidden="1" outlineLevel="1" x14ac:dyDescent="0.2">
      <c r="A203" s="208" t="s">
        <v>249</v>
      </c>
      <c r="B203" s="281">
        <f>VLOOKUP(A203,Лист6!$A$1:$B$307,2,FALSE)</f>
        <v>55608.1</v>
      </c>
      <c r="C203" s="209"/>
      <c r="D203" s="209"/>
      <c r="E203" s="209"/>
      <c r="F203" s="210">
        <f t="shared" ref="F203:F263" si="5">B203-G203-E203</f>
        <v>0</v>
      </c>
      <c r="G203" s="291">
        <v>55608.1</v>
      </c>
      <c r="H203" s="209"/>
      <c r="I203" s="209"/>
      <c r="J203" s="209"/>
      <c r="K203" s="210"/>
      <c r="L203" s="291">
        <v>55608.1</v>
      </c>
    </row>
    <row r="204" spans="1:12" s="204" customFormat="1" hidden="1" outlineLevel="1" x14ac:dyDescent="0.2">
      <c r="A204" s="208" t="s">
        <v>250</v>
      </c>
      <c r="B204" s="281">
        <f>VLOOKUP(A204,Лист6!$A$1:$B$307,2,FALSE)</f>
        <v>66640.679999999993</v>
      </c>
      <c r="C204" s="209"/>
      <c r="D204" s="209"/>
      <c r="E204" s="209"/>
      <c r="F204" s="210">
        <f t="shared" si="5"/>
        <v>0</v>
      </c>
      <c r="G204" s="291">
        <v>66640.679999999993</v>
      </c>
      <c r="H204" s="209"/>
      <c r="I204" s="209"/>
      <c r="J204" s="209"/>
      <c r="K204" s="210"/>
      <c r="L204" s="291">
        <v>66640.679999999993</v>
      </c>
    </row>
    <row r="205" spans="1:12" s="204" customFormat="1" hidden="1" outlineLevel="1" x14ac:dyDescent="0.2">
      <c r="A205" s="208" t="s">
        <v>253</v>
      </c>
      <c r="B205" s="281">
        <f>G205</f>
        <v>7721.03</v>
      </c>
      <c r="C205" s="209"/>
      <c r="D205" s="209"/>
      <c r="E205" s="209"/>
      <c r="F205" s="210">
        <f t="shared" si="5"/>
        <v>0</v>
      </c>
      <c r="G205" s="291">
        <v>7721.03</v>
      </c>
      <c r="H205" s="209"/>
      <c r="I205" s="209"/>
      <c r="J205" s="209"/>
      <c r="K205" s="210"/>
      <c r="L205" s="291">
        <v>7721.03</v>
      </c>
    </row>
    <row r="206" spans="1:12" s="204" customFormat="1" hidden="1" outlineLevel="1" x14ac:dyDescent="0.2">
      <c r="A206" s="208" t="s">
        <v>254</v>
      </c>
      <c r="B206" s="281">
        <f>VLOOKUP(A206,Лист6!$A$1:$B$307,2,FALSE)</f>
        <v>6309.97</v>
      </c>
      <c r="C206" s="209"/>
      <c r="D206" s="209"/>
      <c r="E206" s="209"/>
      <c r="F206" s="210">
        <f t="shared" si="5"/>
        <v>0</v>
      </c>
      <c r="G206" s="291">
        <v>6309.97</v>
      </c>
      <c r="H206" s="209"/>
      <c r="I206" s="209"/>
      <c r="J206" s="209"/>
      <c r="K206" s="210"/>
      <c r="L206" s="291">
        <v>6309.97</v>
      </c>
    </row>
    <row r="207" spans="1:12" s="204" customFormat="1" hidden="1" outlineLevel="1" x14ac:dyDescent="0.2">
      <c r="A207" s="208" t="s">
        <v>255</v>
      </c>
      <c r="B207" s="281">
        <f>VLOOKUP(A207,Лист6!$A$1:$B$307,2,FALSE)</f>
        <v>3274.46</v>
      </c>
      <c r="C207" s="209"/>
      <c r="D207" s="209"/>
      <c r="E207" s="209"/>
      <c r="F207" s="210">
        <f t="shared" si="5"/>
        <v>0</v>
      </c>
      <c r="G207" s="291">
        <v>3274.46</v>
      </c>
      <c r="H207" s="209"/>
      <c r="I207" s="209"/>
      <c r="J207" s="209"/>
      <c r="K207" s="210"/>
      <c r="L207" s="291">
        <v>3274.46</v>
      </c>
    </row>
    <row r="208" spans="1:12" s="204" customFormat="1" hidden="1" outlineLevel="1" x14ac:dyDescent="0.2">
      <c r="A208" s="208" t="s">
        <v>256</v>
      </c>
      <c r="B208" s="281">
        <f>G208</f>
        <v>1698.81</v>
      </c>
      <c r="C208" s="209"/>
      <c r="D208" s="209"/>
      <c r="E208" s="209"/>
      <c r="F208" s="210">
        <f t="shared" si="5"/>
        <v>0</v>
      </c>
      <c r="G208" s="291">
        <v>1698.81</v>
      </c>
      <c r="H208" s="209"/>
      <c r="I208" s="209"/>
      <c r="J208" s="209"/>
      <c r="K208" s="210"/>
      <c r="L208" s="291">
        <v>1698.81</v>
      </c>
    </row>
    <row r="209" spans="1:12" s="204" customFormat="1" hidden="1" outlineLevel="1" x14ac:dyDescent="0.2">
      <c r="A209" s="208" t="s">
        <v>257</v>
      </c>
      <c r="B209" s="281">
        <f>VLOOKUP(A209,Лист6!$A$1:$B$307,2,FALSE)</f>
        <v>6779.66</v>
      </c>
      <c r="C209" s="209"/>
      <c r="D209" s="209"/>
      <c r="E209" s="209"/>
      <c r="F209" s="210">
        <f t="shared" si="5"/>
        <v>0</v>
      </c>
      <c r="G209" s="291">
        <v>6779.66</v>
      </c>
      <c r="H209" s="209"/>
      <c r="I209" s="209"/>
      <c r="J209" s="209"/>
      <c r="K209" s="210"/>
      <c r="L209" s="291">
        <v>6779.66</v>
      </c>
    </row>
    <row r="210" spans="1:12" s="204" customFormat="1" hidden="1" outlineLevel="1" x14ac:dyDescent="0.2">
      <c r="A210" s="208" t="s">
        <v>258</v>
      </c>
      <c r="B210" s="281">
        <f>VLOOKUP(A210,Лист6!$A$1:$B$307,2,FALSE)</f>
        <v>4704</v>
      </c>
      <c r="C210" s="209"/>
      <c r="D210" s="209"/>
      <c r="E210" s="209"/>
      <c r="F210" s="210">
        <f t="shared" si="5"/>
        <v>0</v>
      </c>
      <c r="G210" s="291">
        <v>4704</v>
      </c>
      <c r="H210" s="209"/>
      <c r="I210" s="209"/>
      <c r="J210" s="209"/>
      <c r="K210" s="210"/>
      <c r="L210" s="291">
        <v>4704</v>
      </c>
    </row>
    <row r="211" spans="1:12" s="204" customFormat="1" hidden="1" outlineLevel="1" x14ac:dyDescent="0.2">
      <c r="A211" s="208" t="s">
        <v>259</v>
      </c>
      <c r="B211" s="281">
        <f>VLOOKUP(A211,Лист6!$A$1:$B$307,2,FALSE)</f>
        <v>1690.68</v>
      </c>
      <c r="C211" s="209"/>
      <c r="D211" s="209"/>
      <c r="E211" s="209"/>
      <c r="F211" s="210">
        <f t="shared" si="5"/>
        <v>0</v>
      </c>
      <c r="G211" s="291">
        <v>1690.68</v>
      </c>
      <c r="H211" s="209"/>
      <c r="I211" s="209"/>
      <c r="J211" s="209"/>
      <c r="K211" s="210"/>
      <c r="L211" s="291">
        <v>1690.68</v>
      </c>
    </row>
    <row r="212" spans="1:12" s="204" customFormat="1" hidden="1" outlineLevel="1" x14ac:dyDescent="0.2">
      <c r="A212" s="208" t="s">
        <v>260</v>
      </c>
      <c r="B212" s="281">
        <f>VLOOKUP(A212,Лист6!$A$1:$B$307,2,FALSE)</f>
        <v>2360</v>
      </c>
      <c r="C212" s="209"/>
      <c r="D212" s="209"/>
      <c r="E212" s="209"/>
      <c r="F212" s="210">
        <f t="shared" si="5"/>
        <v>0</v>
      </c>
      <c r="G212" s="291">
        <v>2360</v>
      </c>
      <c r="H212" s="209"/>
      <c r="I212" s="209"/>
      <c r="J212" s="209"/>
      <c r="K212" s="210"/>
      <c r="L212" s="291">
        <v>2360</v>
      </c>
    </row>
    <row r="213" spans="1:12" s="204" customFormat="1" hidden="1" outlineLevel="1" x14ac:dyDescent="0.2">
      <c r="A213" s="208" t="s">
        <v>261</v>
      </c>
      <c r="B213" s="281">
        <f>VLOOKUP(A213,Лист6!$A$1:$B$307,2,FALSE)</f>
        <v>198240</v>
      </c>
      <c r="C213" s="209"/>
      <c r="D213" s="209"/>
      <c r="E213" s="209"/>
      <c r="F213" s="210">
        <f t="shared" si="5"/>
        <v>0</v>
      </c>
      <c r="G213" s="291">
        <v>198240</v>
      </c>
      <c r="H213" s="209"/>
      <c r="I213" s="209"/>
      <c r="J213" s="209"/>
      <c r="K213" s="210"/>
      <c r="L213" s="291">
        <v>198240</v>
      </c>
    </row>
    <row r="214" spans="1:12" s="204" customFormat="1" hidden="1" outlineLevel="1" x14ac:dyDescent="0.2">
      <c r="A214" s="208" t="s">
        <v>262</v>
      </c>
      <c r="B214" s="281">
        <f>VLOOKUP(A214,Лист6!$A$1:$B$307,2,FALSE)</f>
        <v>11400</v>
      </c>
      <c r="C214" s="209"/>
      <c r="D214" s="209"/>
      <c r="E214" s="209"/>
      <c r="F214" s="210">
        <f t="shared" si="5"/>
        <v>0</v>
      </c>
      <c r="G214" s="291">
        <v>11400</v>
      </c>
      <c r="H214" s="209"/>
      <c r="I214" s="209"/>
      <c r="J214" s="209"/>
      <c r="K214" s="210"/>
      <c r="L214" s="291">
        <v>11400</v>
      </c>
    </row>
    <row r="215" spans="1:12" s="204" customFormat="1" hidden="1" outlineLevel="1" x14ac:dyDescent="0.2">
      <c r="A215" s="208" t="s">
        <v>263</v>
      </c>
      <c r="B215" s="281">
        <f>VLOOKUP(A215,Лист6!$A$1:$B$307,2,FALSE)</f>
        <v>18429</v>
      </c>
      <c r="C215" s="209"/>
      <c r="D215" s="209"/>
      <c r="E215" s="209"/>
      <c r="F215" s="210">
        <f t="shared" si="5"/>
        <v>0</v>
      </c>
      <c r="G215" s="291">
        <v>18429</v>
      </c>
      <c r="H215" s="209"/>
      <c r="I215" s="209"/>
      <c r="J215" s="209"/>
      <c r="K215" s="210"/>
      <c r="L215" s="291">
        <v>18429</v>
      </c>
    </row>
    <row r="216" spans="1:12" s="204" customFormat="1" hidden="1" outlineLevel="1" x14ac:dyDescent="0.2">
      <c r="A216" s="208" t="s">
        <v>23</v>
      </c>
      <c r="B216" s="281">
        <f>VLOOKUP(A216,Лист6!$A$1:$B$307,2,FALSE)</f>
        <v>271.57</v>
      </c>
      <c r="C216" s="209"/>
      <c r="D216" s="209"/>
      <c r="E216" s="209"/>
      <c r="F216" s="210">
        <f t="shared" si="5"/>
        <v>0</v>
      </c>
      <c r="G216" s="291">
        <v>271.57</v>
      </c>
      <c r="H216" s="209"/>
      <c r="I216" s="209"/>
      <c r="J216" s="209"/>
      <c r="K216" s="210"/>
      <c r="L216" s="291">
        <v>271.57</v>
      </c>
    </row>
    <row r="217" spans="1:12" s="204" customFormat="1" hidden="1" outlineLevel="1" x14ac:dyDescent="0.2">
      <c r="A217" s="208" t="s">
        <v>264</v>
      </c>
      <c r="B217" s="281">
        <f>VLOOKUP(A217,Лист6!$A$1:$B$307,2,FALSE)</f>
        <v>418.93</v>
      </c>
      <c r="C217" s="209"/>
      <c r="D217" s="209"/>
      <c r="E217" s="209"/>
      <c r="F217" s="210">
        <f t="shared" si="5"/>
        <v>0</v>
      </c>
      <c r="G217" s="291">
        <v>418.93</v>
      </c>
      <c r="H217" s="209"/>
      <c r="I217" s="209"/>
      <c r="J217" s="209"/>
      <c r="K217" s="210"/>
      <c r="L217" s="291">
        <v>418.93</v>
      </c>
    </row>
    <row r="218" spans="1:12" s="204" customFormat="1" hidden="1" outlineLevel="1" x14ac:dyDescent="0.2">
      <c r="A218" s="208" t="s">
        <v>265</v>
      </c>
      <c r="B218" s="281">
        <f>VLOOKUP(A218,Лист6!$A$1:$B$307,2,FALSE)</f>
        <v>1898.31</v>
      </c>
      <c r="C218" s="209"/>
      <c r="D218" s="209"/>
      <c r="E218" s="209"/>
      <c r="F218" s="210">
        <f t="shared" si="5"/>
        <v>0</v>
      </c>
      <c r="G218" s="291">
        <v>1898.31</v>
      </c>
      <c r="H218" s="209"/>
      <c r="I218" s="209"/>
      <c r="J218" s="209"/>
      <c r="K218" s="210"/>
      <c r="L218" s="291">
        <v>1898.31</v>
      </c>
    </row>
    <row r="219" spans="1:12" s="204" customFormat="1" hidden="1" outlineLevel="1" x14ac:dyDescent="0.2">
      <c r="A219" s="208" t="s">
        <v>266</v>
      </c>
      <c r="B219" s="281">
        <f>VLOOKUP(A219,Лист6!$A$1:$B$307,2,FALSE)</f>
        <v>22627.119999999999</v>
      </c>
      <c r="C219" s="209"/>
      <c r="D219" s="209"/>
      <c r="E219" s="209"/>
      <c r="F219" s="210">
        <f t="shared" si="5"/>
        <v>0</v>
      </c>
      <c r="G219" s="291">
        <v>22627.119999999999</v>
      </c>
      <c r="H219" s="209"/>
      <c r="I219" s="209"/>
      <c r="J219" s="209"/>
      <c r="K219" s="210"/>
      <c r="L219" s="291">
        <v>22627.119999999999</v>
      </c>
    </row>
    <row r="220" spans="1:12" s="204" customFormat="1" hidden="1" outlineLevel="1" x14ac:dyDescent="0.2">
      <c r="A220" s="208" t="s">
        <v>267</v>
      </c>
      <c r="B220" s="281">
        <f>VLOOKUP(A220,Лист6!$A$1:$B$307,2,FALSE)</f>
        <v>65101.7</v>
      </c>
      <c r="C220" s="209"/>
      <c r="D220" s="209"/>
      <c r="E220" s="209"/>
      <c r="F220" s="210">
        <f t="shared" si="5"/>
        <v>0</v>
      </c>
      <c r="G220" s="291">
        <v>65101.7</v>
      </c>
      <c r="H220" s="209"/>
      <c r="I220" s="209"/>
      <c r="J220" s="209"/>
      <c r="K220" s="210"/>
      <c r="L220" s="291">
        <v>65101.7</v>
      </c>
    </row>
    <row r="221" spans="1:12" s="204" customFormat="1" hidden="1" outlineLevel="1" x14ac:dyDescent="0.2">
      <c r="A221" s="208" t="s">
        <v>268</v>
      </c>
      <c r="B221" s="281">
        <f>VLOOKUP(A221,Лист6!$A$1:$B$307,2,FALSE)</f>
        <v>370550.78</v>
      </c>
      <c r="C221" s="209"/>
      <c r="D221" s="209"/>
      <c r="E221" s="209"/>
      <c r="F221" s="210">
        <f t="shared" si="5"/>
        <v>0</v>
      </c>
      <c r="G221" s="291">
        <v>370550.78</v>
      </c>
      <c r="H221" s="209"/>
      <c r="I221" s="209"/>
      <c r="J221" s="209"/>
      <c r="K221" s="210"/>
      <c r="L221" s="291">
        <v>370550.78</v>
      </c>
    </row>
    <row r="222" spans="1:12" s="204" customFormat="1" hidden="1" outlineLevel="1" x14ac:dyDescent="0.2">
      <c r="A222" s="208" t="s">
        <v>269</v>
      </c>
      <c r="B222" s="281">
        <f>VLOOKUP(A222,Лист6!$A$1:$B$307,2,FALSE)</f>
        <v>1037.29</v>
      </c>
      <c r="C222" s="209"/>
      <c r="D222" s="209"/>
      <c r="E222" s="209"/>
      <c r="F222" s="210">
        <f t="shared" si="5"/>
        <v>0</v>
      </c>
      <c r="G222" s="291">
        <v>1037.29</v>
      </c>
      <c r="H222" s="209"/>
      <c r="I222" s="209"/>
      <c r="J222" s="209"/>
      <c r="K222" s="210"/>
      <c r="L222" s="291">
        <v>1037.29</v>
      </c>
    </row>
    <row r="223" spans="1:12" s="204" customFormat="1" hidden="1" outlineLevel="1" x14ac:dyDescent="0.2">
      <c r="A223" s="208" t="s">
        <v>270</v>
      </c>
      <c r="B223" s="281">
        <f>VLOOKUP(A223,Лист6!$A$1:$B$307,2,FALSE)</f>
        <v>44237.279999999999</v>
      </c>
      <c r="C223" s="209"/>
      <c r="D223" s="209"/>
      <c r="E223" s="209"/>
      <c r="F223" s="210">
        <f t="shared" si="5"/>
        <v>0</v>
      </c>
      <c r="G223" s="291">
        <v>44237.279999999999</v>
      </c>
      <c r="H223" s="209"/>
      <c r="I223" s="209"/>
      <c r="J223" s="209"/>
      <c r="K223" s="210"/>
      <c r="L223" s="291">
        <v>44237.279999999999</v>
      </c>
    </row>
    <row r="224" spans="1:12" s="204" customFormat="1" hidden="1" outlineLevel="1" x14ac:dyDescent="0.2">
      <c r="A224" s="208" t="s">
        <v>271</v>
      </c>
      <c r="B224" s="281">
        <f>VLOOKUP(A224,Лист6!$A$1:$B$307,2,FALSE)</f>
        <v>114279.66</v>
      </c>
      <c r="C224" s="209"/>
      <c r="D224" s="209"/>
      <c r="E224" s="209"/>
      <c r="F224" s="210">
        <f t="shared" si="5"/>
        <v>0</v>
      </c>
      <c r="G224" s="291">
        <v>114279.66</v>
      </c>
      <c r="H224" s="209"/>
      <c r="I224" s="209"/>
      <c r="J224" s="209"/>
      <c r="K224" s="210"/>
      <c r="L224" s="291">
        <v>114279.66</v>
      </c>
    </row>
    <row r="225" spans="1:12" s="204" customFormat="1" hidden="1" outlineLevel="1" x14ac:dyDescent="0.2">
      <c r="A225" s="208" t="s">
        <v>272</v>
      </c>
      <c r="B225" s="281">
        <f>VLOOKUP(A225,Лист6!$A$1:$B$307,2,FALSE)</f>
        <v>131400</v>
      </c>
      <c r="C225" s="209"/>
      <c r="D225" s="209"/>
      <c r="E225" s="209"/>
      <c r="F225" s="210">
        <f t="shared" si="5"/>
        <v>0</v>
      </c>
      <c r="G225" s="291">
        <v>131400</v>
      </c>
      <c r="H225" s="209"/>
      <c r="I225" s="209"/>
      <c r="J225" s="209"/>
      <c r="K225" s="210"/>
      <c r="L225" s="291">
        <v>131400</v>
      </c>
    </row>
    <row r="226" spans="1:12" s="204" customFormat="1" hidden="1" outlineLevel="1" x14ac:dyDescent="0.2">
      <c r="A226" s="208" t="s">
        <v>273</v>
      </c>
      <c r="B226" s="281">
        <f>VLOOKUP(A226,Лист6!$A$1:$B$307,2,FALSE)</f>
        <v>165</v>
      </c>
      <c r="C226" s="209"/>
      <c r="D226" s="209"/>
      <c r="E226" s="209"/>
      <c r="F226" s="210">
        <f t="shared" si="5"/>
        <v>0</v>
      </c>
      <c r="G226" s="291">
        <v>165</v>
      </c>
      <c r="H226" s="209"/>
      <c r="I226" s="209"/>
      <c r="J226" s="209"/>
      <c r="K226" s="210"/>
      <c r="L226" s="291">
        <v>165</v>
      </c>
    </row>
    <row r="227" spans="1:12" s="204" customFormat="1" hidden="1" outlineLevel="1" x14ac:dyDescent="0.2">
      <c r="A227" s="208" t="s">
        <v>274</v>
      </c>
      <c r="B227" s="281">
        <f>VLOOKUP(A227,Лист6!$A$1:$B$307,2,FALSE)</f>
        <v>55</v>
      </c>
      <c r="C227" s="209"/>
      <c r="D227" s="209"/>
      <c r="E227" s="209"/>
      <c r="F227" s="210">
        <f t="shared" si="5"/>
        <v>0</v>
      </c>
      <c r="G227" s="291">
        <v>55</v>
      </c>
      <c r="H227" s="209"/>
      <c r="I227" s="209"/>
      <c r="J227" s="209"/>
      <c r="K227" s="210"/>
      <c r="L227" s="291">
        <v>55</v>
      </c>
    </row>
    <row r="228" spans="1:12" s="204" customFormat="1" hidden="1" outlineLevel="1" x14ac:dyDescent="0.2">
      <c r="A228" s="208" t="s">
        <v>275</v>
      </c>
      <c r="B228" s="281">
        <f>VLOOKUP(A228,Лист6!$A$1:$B$307,2,FALSE)</f>
        <v>1680</v>
      </c>
      <c r="C228" s="209"/>
      <c r="D228" s="209"/>
      <c r="E228" s="209"/>
      <c r="F228" s="210">
        <f t="shared" si="5"/>
        <v>0</v>
      </c>
      <c r="G228" s="291">
        <v>1680</v>
      </c>
      <c r="H228" s="209"/>
      <c r="I228" s="209"/>
      <c r="J228" s="209"/>
      <c r="K228" s="210"/>
      <c r="L228" s="291">
        <v>1680</v>
      </c>
    </row>
    <row r="229" spans="1:12" s="204" customFormat="1" hidden="1" outlineLevel="1" x14ac:dyDescent="0.2">
      <c r="A229" s="208" t="s">
        <v>41</v>
      </c>
      <c r="B229" s="281">
        <v>4546.71</v>
      </c>
      <c r="C229" s="209"/>
      <c r="D229" s="209"/>
      <c r="E229" s="209">
        <f>B229</f>
        <v>4546.71</v>
      </c>
      <c r="F229" s="210">
        <f t="shared" si="5"/>
        <v>0</v>
      </c>
      <c r="G229" s="291">
        <v>0</v>
      </c>
      <c r="H229" s="209"/>
      <c r="I229" s="209"/>
      <c r="J229" s="209"/>
      <c r="K229" s="210"/>
      <c r="L229" s="291">
        <v>0</v>
      </c>
    </row>
    <row r="230" spans="1:12" s="204" customFormat="1" hidden="1" outlineLevel="1" x14ac:dyDescent="0.2">
      <c r="A230" s="208" t="s">
        <v>42</v>
      </c>
      <c r="B230" s="281">
        <v>1501.08</v>
      </c>
      <c r="C230" s="209"/>
      <c r="D230" s="209"/>
      <c r="E230" s="209">
        <f t="shared" ref="E230:E232" si="6">B230</f>
        <v>1501.08</v>
      </c>
      <c r="F230" s="210">
        <f t="shared" si="5"/>
        <v>0</v>
      </c>
      <c r="G230" s="291">
        <v>0</v>
      </c>
      <c r="H230" s="209"/>
      <c r="I230" s="209"/>
      <c r="J230" s="209"/>
      <c r="K230" s="210"/>
      <c r="L230" s="291">
        <v>0</v>
      </c>
    </row>
    <row r="231" spans="1:12" s="204" customFormat="1" hidden="1" outlineLevel="1" x14ac:dyDescent="0.2">
      <c r="A231" s="208" t="s">
        <v>43</v>
      </c>
      <c r="B231" s="281">
        <v>11864.41</v>
      </c>
      <c r="C231" s="209"/>
      <c r="D231" s="209"/>
      <c r="E231" s="209">
        <f t="shared" si="6"/>
        <v>11864.41</v>
      </c>
      <c r="F231" s="210">
        <f t="shared" si="5"/>
        <v>0</v>
      </c>
      <c r="G231" s="291">
        <v>0</v>
      </c>
      <c r="H231" s="209"/>
      <c r="I231" s="209"/>
      <c r="J231" s="209"/>
      <c r="K231" s="210"/>
      <c r="L231" s="291">
        <v>0</v>
      </c>
    </row>
    <row r="232" spans="1:12" s="204" customFormat="1" hidden="1" outlineLevel="1" x14ac:dyDescent="0.2">
      <c r="A232" s="208" t="s">
        <v>47</v>
      </c>
      <c r="B232" s="281">
        <v>270.8</v>
      </c>
      <c r="C232" s="209"/>
      <c r="D232" s="209"/>
      <c r="E232" s="209">
        <f t="shared" si="6"/>
        <v>270.8</v>
      </c>
      <c r="F232" s="210">
        <f t="shared" si="5"/>
        <v>0</v>
      </c>
      <c r="G232" s="291">
        <v>0</v>
      </c>
      <c r="H232" s="209"/>
      <c r="I232" s="209"/>
      <c r="J232" s="209"/>
      <c r="K232" s="210"/>
      <c r="L232" s="291">
        <v>0</v>
      </c>
    </row>
    <row r="233" spans="1:12" s="204" customFormat="1" hidden="1" outlineLevel="1" x14ac:dyDescent="0.2">
      <c r="A233" s="208" t="s">
        <v>59</v>
      </c>
      <c r="B233" s="281">
        <v>260124.2</v>
      </c>
      <c r="C233" s="209"/>
      <c r="D233" s="209"/>
      <c r="E233" s="209"/>
      <c r="F233" s="210">
        <f t="shared" si="5"/>
        <v>260124.2</v>
      </c>
      <c r="G233" s="291">
        <v>0</v>
      </c>
      <c r="H233" s="209"/>
      <c r="I233" s="209"/>
      <c r="J233" s="209"/>
      <c r="K233" s="210"/>
      <c r="L233" s="291">
        <v>0</v>
      </c>
    </row>
    <row r="234" spans="1:12" s="204" customFormat="1" hidden="1" outlineLevel="1" x14ac:dyDescent="0.2">
      <c r="A234" s="208" t="s">
        <v>61</v>
      </c>
      <c r="B234" s="281">
        <v>188546.4</v>
      </c>
      <c r="C234" s="209"/>
      <c r="D234" s="209"/>
      <c r="E234" s="209"/>
      <c r="F234" s="210">
        <f t="shared" si="5"/>
        <v>188546.4</v>
      </c>
      <c r="G234" s="291">
        <v>0</v>
      </c>
      <c r="H234" s="209"/>
      <c r="I234" s="209"/>
      <c r="J234" s="209"/>
      <c r="K234" s="210"/>
      <c r="L234" s="291">
        <v>0</v>
      </c>
    </row>
    <row r="235" spans="1:12" s="204" customFormat="1" hidden="1" outlineLevel="1" x14ac:dyDescent="0.2">
      <c r="A235" s="208" t="s">
        <v>64</v>
      </c>
      <c r="B235" s="281">
        <v>220204.25</v>
      </c>
      <c r="C235" s="209"/>
      <c r="D235" s="209"/>
      <c r="E235" s="209"/>
      <c r="F235" s="210">
        <f t="shared" si="5"/>
        <v>220204.25</v>
      </c>
      <c r="G235" s="291">
        <v>0</v>
      </c>
      <c r="H235" s="209"/>
      <c r="I235" s="209"/>
      <c r="J235" s="209"/>
      <c r="K235" s="210"/>
      <c r="L235" s="291">
        <v>0</v>
      </c>
    </row>
    <row r="236" spans="1:12" s="204" customFormat="1" hidden="1" outlineLevel="1" x14ac:dyDescent="0.2">
      <c r="A236" s="208" t="s">
        <v>89</v>
      </c>
      <c r="B236" s="281">
        <v>19067.8</v>
      </c>
      <c r="C236" s="209"/>
      <c r="D236" s="209"/>
      <c r="E236" s="209"/>
      <c r="F236" s="210">
        <f t="shared" si="5"/>
        <v>19067.8</v>
      </c>
      <c r="G236" s="291">
        <v>0</v>
      </c>
      <c r="H236" s="209"/>
      <c r="I236" s="209"/>
      <c r="J236" s="209"/>
      <c r="K236" s="210"/>
      <c r="L236" s="291">
        <v>0</v>
      </c>
    </row>
    <row r="237" spans="1:12" s="204" customFormat="1" hidden="1" outlineLevel="1" x14ac:dyDescent="0.2">
      <c r="A237" s="208" t="s">
        <v>91</v>
      </c>
      <c r="B237" s="281">
        <v>25203.49</v>
      </c>
      <c r="C237" s="209"/>
      <c r="D237" s="209"/>
      <c r="E237" s="209"/>
      <c r="F237" s="210">
        <f t="shared" si="5"/>
        <v>25203.49</v>
      </c>
      <c r="G237" s="291">
        <v>0</v>
      </c>
      <c r="H237" s="209"/>
      <c r="I237" s="209"/>
      <c r="J237" s="209"/>
      <c r="K237" s="210"/>
      <c r="L237" s="291">
        <v>0</v>
      </c>
    </row>
    <row r="238" spans="1:12" s="204" customFormat="1" hidden="1" outlineLevel="1" x14ac:dyDescent="0.2">
      <c r="A238" s="208" t="s">
        <v>92</v>
      </c>
      <c r="B238" s="281">
        <v>40590</v>
      </c>
      <c r="C238" s="209"/>
      <c r="D238" s="209"/>
      <c r="E238" s="209"/>
      <c r="F238" s="210">
        <f t="shared" si="5"/>
        <v>40590</v>
      </c>
      <c r="G238" s="291">
        <v>0</v>
      </c>
      <c r="H238" s="209"/>
      <c r="I238" s="209"/>
      <c r="J238" s="209"/>
      <c r="K238" s="210"/>
      <c r="L238" s="291">
        <v>0</v>
      </c>
    </row>
    <row r="239" spans="1:12" s="204" customFormat="1" hidden="1" outlineLevel="1" x14ac:dyDescent="0.2">
      <c r="A239" s="208" t="s">
        <v>93</v>
      </c>
      <c r="B239" s="281">
        <v>1866.54</v>
      </c>
      <c r="C239" s="209"/>
      <c r="D239" s="209"/>
      <c r="E239" s="209"/>
      <c r="F239" s="210">
        <f t="shared" si="5"/>
        <v>1866.54</v>
      </c>
      <c r="G239" s="291">
        <v>0</v>
      </c>
      <c r="H239" s="209"/>
      <c r="I239" s="209"/>
      <c r="J239" s="209"/>
      <c r="K239" s="210"/>
      <c r="L239" s="291">
        <v>0</v>
      </c>
    </row>
    <row r="240" spans="1:12" s="204" customFormat="1" hidden="1" outlineLevel="1" x14ac:dyDescent="0.2">
      <c r="A240" s="208" t="s">
        <v>95</v>
      </c>
      <c r="B240" s="281">
        <v>12049.5</v>
      </c>
      <c r="C240" s="209"/>
      <c r="D240" s="209"/>
      <c r="E240" s="209"/>
      <c r="F240" s="210">
        <f t="shared" si="5"/>
        <v>12049.5</v>
      </c>
      <c r="G240" s="291">
        <v>0</v>
      </c>
      <c r="H240" s="209"/>
      <c r="I240" s="209"/>
      <c r="J240" s="209"/>
      <c r="K240" s="210"/>
      <c r="L240" s="291">
        <v>0</v>
      </c>
    </row>
    <row r="241" spans="1:12" s="204" customFormat="1" hidden="1" outlineLevel="1" x14ac:dyDescent="0.2">
      <c r="A241" s="208" t="s">
        <v>96</v>
      </c>
      <c r="B241" s="281">
        <v>1838.95</v>
      </c>
      <c r="C241" s="209"/>
      <c r="D241" s="209"/>
      <c r="E241" s="209"/>
      <c r="F241" s="210">
        <f t="shared" si="5"/>
        <v>1838.95</v>
      </c>
      <c r="G241" s="291">
        <v>0</v>
      </c>
      <c r="H241" s="209"/>
      <c r="I241" s="209"/>
      <c r="J241" s="209"/>
      <c r="K241" s="210"/>
      <c r="L241" s="291">
        <v>0</v>
      </c>
    </row>
    <row r="242" spans="1:12" s="204" customFormat="1" hidden="1" outlineLevel="1" x14ac:dyDescent="0.2">
      <c r="A242" s="208" t="s">
        <v>102</v>
      </c>
      <c r="B242" s="281">
        <v>3505.5</v>
      </c>
      <c r="C242" s="209"/>
      <c r="D242" s="209"/>
      <c r="E242" s="209"/>
      <c r="F242" s="210">
        <f t="shared" si="5"/>
        <v>3505.5</v>
      </c>
      <c r="G242" s="291">
        <v>0</v>
      </c>
      <c r="H242" s="209"/>
      <c r="I242" s="209"/>
      <c r="J242" s="209"/>
      <c r="K242" s="210"/>
      <c r="L242" s="291">
        <v>0</v>
      </c>
    </row>
    <row r="243" spans="1:12" s="204" customFormat="1" hidden="1" outlineLevel="1" x14ac:dyDescent="0.2">
      <c r="A243" s="208" t="s">
        <v>106</v>
      </c>
      <c r="B243" s="281">
        <v>157796.60999999999</v>
      </c>
      <c r="C243" s="209"/>
      <c r="D243" s="209"/>
      <c r="E243" s="209"/>
      <c r="F243" s="210">
        <f t="shared" si="5"/>
        <v>157796.60999999999</v>
      </c>
      <c r="G243" s="291">
        <v>0</v>
      </c>
      <c r="H243" s="209"/>
      <c r="I243" s="209"/>
      <c r="J243" s="209"/>
      <c r="K243" s="210"/>
      <c r="L243" s="291">
        <v>0</v>
      </c>
    </row>
    <row r="244" spans="1:12" s="204" customFormat="1" hidden="1" outlineLevel="1" x14ac:dyDescent="0.2">
      <c r="A244" s="208" t="s">
        <v>130</v>
      </c>
      <c r="B244" s="281">
        <v>67898.33</v>
      </c>
      <c r="C244" s="209"/>
      <c r="D244" s="209"/>
      <c r="E244" s="209">
        <f t="shared" ref="E244:E260" si="7">B244</f>
        <v>67898.33</v>
      </c>
      <c r="F244" s="210">
        <f t="shared" si="5"/>
        <v>0</v>
      </c>
      <c r="G244" s="291">
        <v>0</v>
      </c>
      <c r="H244" s="209"/>
      <c r="I244" s="209"/>
      <c r="J244" s="209"/>
      <c r="K244" s="210"/>
      <c r="L244" s="291">
        <v>0</v>
      </c>
    </row>
    <row r="245" spans="1:12" s="204" customFormat="1" hidden="1" outlineLevel="1" x14ac:dyDescent="0.2">
      <c r="A245" s="208" t="s">
        <v>173</v>
      </c>
      <c r="B245" s="281">
        <v>97130.51</v>
      </c>
      <c r="C245" s="209"/>
      <c r="D245" s="209"/>
      <c r="E245" s="209">
        <f t="shared" si="7"/>
        <v>97130.51</v>
      </c>
      <c r="F245" s="210">
        <f t="shared" si="5"/>
        <v>0</v>
      </c>
      <c r="G245" s="291">
        <v>0</v>
      </c>
      <c r="H245" s="209"/>
      <c r="I245" s="209"/>
      <c r="J245" s="209"/>
      <c r="K245" s="210"/>
      <c r="L245" s="291">
        <v>0</v>
      </c>
    </row>
    <row r="246" spans="1:12" s="204" customFormat="1" hidden="1" outlineLevel="1" x14ac:dyDescent="0.2">
      <c r="A246" s="208" t="s">
        <v>184</v>
      </c>
      <c r="B246" s="281">
        <v>6486.48</v>
      </c>
      <c r="C246" s="209"/>
      <c r="D246" s="209"/>
      <c r="E246" s="209">
        <f t="shared" si="7"/>
        <v>6486.48</v>
      </c>
      <c r="F246" s="210">
        <f t="shared" si="5"/>
        <v>0</v>
      </c>
      <c r="G246" s="291">
        <v>0</v>
      </c>
      <c r="H246" s="209"/>
      <c r="I246" s="209"/>
      <c r="J246" s="209"/>
      <c r="K246" s="210"/>
      <c r="L246" s="291">
        <v>0</v>
      </c>
    </row>
    <row r="247" spans="1:12" s="204" customFormat="1" hidden="1" outlineLevel="1" x14ac:dyDescent="0.2">
      <c r="A247" s="208" t="s">
        <v>185</v>
      </c>
      <c r="B247" s="281">
        <v>781.55</v>
      </c>
      <c r="C247" s="209"/>
      <c r="D247" s="209"/>
      <c r="E247" s="209">
        <f t="shared" si="7"/>
        <v>781.55</v>
      </c>
      <c r="F247" s="210">
        <f t="shared" si="5"/>
        <v>0</v>
      </c>
      <c r="G247" s="291">
        <v>0</v>
      </c>
      <c r="H247" s="209"/>
      <c r="I247" s="209"/>
      <c r="J247" s="209"/>
      <c r="K247" s="210"/>
      <c r="L247" s="291">
        <v>0</v>
      </c>
    </row>
    <row r="248" spans="1:12" s="204" customFormat="1" hidden="1" outlineLevel="1" x14ac:dyDescent="0.2">
      <c r="A248" s="208" t="s">
        <v>186</v>
      </c>
      <c r="B248" s="281">
        <v>8404.2000000000007</v>
      </c>
      <c r="C248" s="209"/>
      <c r="D248" s="209"/>
      <c r="E248" s="209">
        <f t="shared" si="7"/>
        <v>8404.2000000000007</v>
      </c>
      <c r="F248" s="210">
        <f t="shared" si="5"/>
        <v>0</v>
      </c>
      <c r="G248" s="291">
        <v>0</v>
      </c>
      <c r="H248" s="209"/>
      <c r="I248" s="209"/>
      <c r="J248" s="209"/>
      <c r="K248" s="210"/>
      <c r="L248" s="291">
        <v>0</v>
      </c>
    </row>
    <row r="249" spans="1:12" s="204" customFormat="1" hidden="1" outlineLevel="1" x14ac:dyDescent="0.2">
      <c r="A249" s="208" t="s">
        <v>195</v>
      </c>
      <c r="B249" s="281">
        <v>4463.3900000000003</v>
      </c>
      <c r="C249" s="209"/>
      <c r="D249" s="209"/>
      <c r="E249" s="209">
        <f t="shared" si="7"/>
        <v>4463.3900000000003</v>
      </c>
      <c r="F249" s="210">
        <f t="shared" si="5"/>
        <v>0</v>
      </c>
      <c r="G249" s="291">
        <v>0</v>
      </c>
      <c r="H249" s="209"/>
      <c r="I249" s="209"/>
      <c r="J249" s="209"/>
      <c r="K249" s="210"/>
      <c r="L249" s="291">
        <v>0</v>
      </c>
    </row>
    <row r="250" spans="1:12" s="204" customFormat="1" hidden="1" outlineLevel="1" x14ac:dyDescent="0.2">
      <c r="A250" s="208" t="s">
        <v>226</v>
      </c>
      <c r="B250" s="281">
        <v>151748</v>
      </c>
      <c r="C250" s="209"/>
      <c r="D250" s="209"/>
      <c r="E250" s="209">
        <f t="shared" si="7"/>
        <v>151748</v>
      </c>
      <c r="F250" s="210">
        <f t="shared" si="5"/>
        <v>0</v>
      </c>
      <c r="G250" s="291">
        <v>0</v>
      </c>
      <c r="H250" s="209"/>
      <c r="I250" s="209"/>
      <c r="J250" s="209"/>
      <c r="K250" s="210"/>
      <c r="L250" s="291">
        <v>0</v>
      </c>
    </row>
    <row r="251" spans="1:12" s="204" customFormat="1" hidden="1" outlineLevel="1" x14ac:dyDescent="0.2">
      <c r="A251" s="208" t="s">
        <v>246</v>
      </c>
      <c r="B251" s="281">
        <v>1105.26</v>
      </c>
      <c r="C251" s="209"/>
      <c r="D251" s="209"/>
      <c r="E251" s="209">
        <f t="shared" si="7"/>
        <v>1105.26</v>
      </c>
      <c r="F251" s="210">
        <f t="shared" si="5"/>
        <v>0</v>
      </c>
      <c r="G251" s="291">
        <v>0</v>
      </c>
      <c r="H251" s="209"/>
      <c r="I251" s="209"/>
      <c r="J251" s="209"/>
      <c r="K251" s="210"/>
      <c r="L251" s="291">
        <v>0</v>
      </c>
    </row>
    <row r="252" spans="1:12" s="204" customFormat="1" hidden="1" outlineLevel="1" x14ac:dyDescent="0.2">
      <c r="A252" s="208" t="s">
        <v>251</v>
      </c>
      <c r="B252" s="281">
        <v>6700.77</v>
      </c>
      <c r="C252" s="209"/>
      <c r="D252" s="209"/>
      <c r="E252" s="209">
        <f t="shared" si="7"/>
        <v>6700.77</v>
      </c>
      <c r="F252" s="210">
        <f t="shared" si="5"/>
        <v>0</v>
      </c>
      <c r="G252" s="291">
        <v>0</v>
      </c>
      <c r="H252" s="209"/>
      <c r="I252" s="209"/>
      <c r="J252" s="209"/>
      <c r="K252" s="210"/>
      <c r="L252" s="291">
        <v>0</v>
      </c>
    </row>
    <row r="253" spans="1:12" s="204" customFormat="1" hidden="1" outlineLevel="1" x14ac:dyDescent="0.2">
      <c r="A253" s="208" t="s">
        <v>252</v>
      </c>
      <c r="B253" s="281">
        <v>1652.54</v>
      </c>
      <c r="C253" s="209"/>
      <c r="D253" s="209"/>
      <c r="E253" s="209">
        <f t="shared" si="7"/>
        <v>1652.54</v>
      </c>
      <c r="F253" s="210">
        <f t="shared" si="5"/>
        <v>0</v>
      </c>
      <c r="G253" s="291">
        <v>0</v>
      </c>
      <c r="H253" s="209"/>
      <c r="I253" s="209"/>
      <c r="J253" s="209"/>
      <c r="K253" s="210"/>
      <c r="L253" s="291">
        <v>0</v>
      </c>
    </row>
    <row r="254" spans="1:12" s="204" customFormat="1" hidden="1" outlineLevel="1" x14ac:dyDescent="0.2">
      <c r="A254" s="208" t="s">
        <v>278</v>
      </c>
      <c r="B254" s="281">
        <v>1328.81</v>
      </c>
      <c r="C254" s="209"/>
      <c r="D254" s="209"/>
      <c r="E254" s="209">
        <f t="shared" si="7"/>
        <v>1328.81</v>
      </c>
      <c r="F254" s="210">
        <f t="shared" si="5"/>
        <v>0</v>
      </c>
      <c r="G254" s="291">
        <v>0</v>
      </c>
      <c r="H254" s="209"/>
      <c r="I254" s="209"/>
      <c r="J254" s="209"/>
      <c r="K254" s="210"/>
      <c r="L254" s="291">
        <v>0</v>
      </c>
    </row>
    <row r="255" spans="1:12" s="204" customFormat="1" hidden="1" outlineLevel="1" x14ac:dyDescent="0.2">
      <c r="A255" s="208" t="s">
        <v>292</v>
      </c>
      <c r="B255" s="281">
        <v>13463.14</v>
      </c>
      <c r="C255" s="209"/>
      <c r="D255" s="209"/>
      <c r="E255" s="209">
        <f t="shared" si="7"/>
        <v>13463.14</v>
      </c>
      <c r="F255" s="210">
        <f t="shared" si="5"/>
        <v>0</v>
      </c>
      <c r="G255" s="291">
        <v>0</v>
      </c>
      <c r="H255" s="209"/>
      <c r="I255" s="209"/>
      <c r="J255" s="209"/>
      <c r="K255" s="210"/>
      <c r="L255" s="291">
        <v>0</v>
      </c>
    </row>
    <row r="256" spans="1:12" s="204" customFormat="1" hidden="1" outlineLevel="1" x14ac:dyDescent="0.2">
      <c r="A256" s="208" t="s">
        <v>295</v>
      </c>
      <c r="B256" s="281">
        <v>20653.22</v>
      </c>
      <c r="C256" s="209"/>
      <c r="D256" s="209"/>
      <c r="E256" s="209">
        <f t="shared" si="7"/>
        <v>20653.22</v>
      </c>
      <c r="F256" s="210">
        <f t="shared" si="5"/>
        <v>0</v>
      </c>
      <c r="G256" s="291">
        <v>0</v>
      </c>
      <c r="H256" s="209"/>
      <c r="I256" s="209"/>
      <c r="J256" s="209"/>
      <c r="K256" s="210"/>
      <c r="L256" s="291">
        <v>0</v>
      </c>
    </row>
    <row r="257" spans="1:12" s="204" customFormat="1" hidden="1" outlineLevel="1" x14ac:dyDescent="0.2">
      <c r="A257" s="208" t="s">
        <v>296</v>
      </c>
      <c r="B257" s="281">
        <v>51356.44</v>
      </c>
      <c r="C257" s="209"/>
      <c r="D257" s="209"/>
      <c r="E257" s="209">
        <f t="shared" si="7"/>
        <v>51356.44</v>
      </c>
      <c r="F257" s="210">
        <f t="shared" si="5"/>
        <v>0</v>
      </c>
      <c r="G257" s="291">
        <v>0</v>
      </c>
      <c r="H257" s="209"/>
      <c r="I257" s="209"/>
      <c r="J257" s="209"/>
      <c r="K257" s="210"/>
      <c r="L257" s="291">
        <v>0</v>
      </c>
    </row>
    <row r="258" spans="1:12" s="204" customFormat="1" hidden="1" outlineLevel="1" x14ac:dyDescent="0.2">
      <c r="A258" s="208" t="s">
        <v>323</v>
      </c>
      <c r="B258" s="281">
        <v>1347.66</v>
      </c>
      <c r="C258" s="209"/>
      <c r="D258" s="209"/>
      <c r="E258" s="209">
        <f t="shared" si="7"/>
        <v>1347.66</v>
      </c>
      <c r="F258" s="210">
        <f t="shared" si="5"/>
        <v>0</v>
      </c>
      <c r="G258" s="291">
        <v>0</v>
      </c>
      <c r="H258" s="209"/>
      <c r="I258" s="209"/>
      <c r="J258" s="209"/>
      <c r="K258" s="210"/>
      <c r="L258" s="291">
        <v>0</v>
      </c>
    </row>
    <row r="259" spans="1:12" s="204" customFormat="1" hidden="1" outlineLevel="1" x14ac:dyDescent="0.2">
      <c r="A259" s="208" t="s">
        <v>324</v>
      </c>
      <c r="B259" s="281">
        <v>7552</v>
      </c>
      <c r="C259" s="209"/>
      <c r="D259" s="209"/>
      <c r="E259" s="209">
        <f t="shared" si="7"/>
        <v>7552</v>
      </c>
      <c r="F259" s="210">
        <f t="shared" si="5"/>
        <v>0</v>
      </c>
      <c r="G259" s="291">
        <v>0</v>
      </c>
      <c r="H259" s="209"/>
      <c r="I259" s="209"/>
      <c r="J259" s="209"/>
      <c r="K259" s="210"/>
      <c r="L259" s="291">
        <v>0</v>
      </c>
    </row>
    <row r="260" spans="1:12" s="204" customFormat="1" hidden="1" outlineLevel="1" x14ac:dyDescent="0.2">
      <c r="A260" s="208" t="s">
        <v>335</v>
      </c>
      <c r="B260" s="281">
        <v>4454.62</v>
      </c>
      <c r="C260" s="209"/>
      <c r="D260" s="209"/>
      <c r="E260" s="209">
        <f t="shared" si="7"/>
        <v>4454.62</v>
      </c>
      <c r="F260" s="210">
        <f t="shared" si="5"/>
        <v>0</v>
      </c>
      <c r="G260" s="291">
        <v>0</v>
      </c>
      <c r="H260" s="209"/>
      <c r="I260" s="209"/>
      <c r="J260" s="209"/>
      <c r="K260" s="210"/>
      <c r="L260" s="291">
        <v>0</v>
      </c>
    </row>
    <row r="261" spans="1:12" s="204" customFormat="1" hidden="1" outlineLevel="1" x14ac:dyDescent="0.2">
      <c r="A261" s="208" t="s">
        <v>276</v>
      </c>
      <c r="B261" s="281">
        <f>VLOOKUP(A261,Лист6!$A$1:$B$307,2,FALSE)</f>
        <v>9551.36</v>
      </c>
      <c r="C261" s="209"/>
      <c r="D261" s="209"/>
      <c r="E261" s="209"/>
      <c r="F261" s="210">
        <f t="shared" si="5"/>
        <v>0</v>
      </c>
      <c r="G261" s="291">
        <v>9551.36</v>
      </c>
      <c r="H261" s="209"/>
      <c r="I261" s="209"/>
      <c r="J261" s="209"/>
      <c r="K261" s="210"/>
      <c r="L261" s="291">
        <v>9551.36</v>
      </c>
    </row>
    <row r="262" spans="1:12" s="204" customFormat="1" hidden="1" outlineLevel="1" x14ac:dyDescent="0.2">
      <c r="A262" s="208" t="s">
        <v>277</v>
      </c>
      <c r="B262" s="281">
        <f>VLOOKUP(A262,Лист6!$A$1:$B$307,2,FALSE)</f>
        <v>5033.8900000000003</v>
      </c>
      <c r="C262" s="209"/>
      <c r="D262" s="209"/>
      <c r="E262" s="209"/>
      <c r="F262" s="210">
        <f t="shared" si="5"/>
        <v>0</v>
      </c>
      <c r="G262" s="291">
        <v>5033.8900000000003</v>
      </c>
      <c r="H262" s="209"/>
      <c r="I262" s="209"/>
      <c r="J262" s="209"/>
      <c r="K262" s="210"/>
      <c r="L262" s="291">
        <v>5033.8900000000003</v>
      </c>
    </row>
    <row r="263" spans="1:12" s="204" customFormat="1" hidden="1" outlineLevel="1" x14ac:dyDescent="0.2">
      <c r="A263" s="208" t="s">
        <v>279</v>
      </c>
      <c r="B263" s="281">
        <f>VLOOKUP(A263,Лист6!$A$1:$B$307,2,FALSE)</f>
        <v>165</v>
      </c>
      <c r="C263" s="209"/>
      <c r="D263" s="209"/>
      <c r="E263" s="209"/>
      <c r="F263" s="210">
        <f t="shared" si="5"/>
        <v>0</v>
      </c>
      <c r="G263" s="291">
        <v>165</v>
      </c>
      <c r="H263" s="209"/>
      <c r="I263" s="209"/>
      <c r="J263" s="209"/>
      <c r="K263" s="210"/>
      <c r="L263" s="291">
        <v>165</v>
      </c>
    </row>
    <row r="264" spans="1:12" s="204" customFormat="1" hidden="1" outlineLevel="1" x14ac:dyDescent="0.2">
      <c r="A264" s="208" t="s">
        <v>280</v>
      </c>
      <c r="B264" s="281">
        <f>VLOOKUP(A264,Лист6!$A$1:$B$307,2,FALSE)</f>
        <v>1058.4000000000001</v>
      </c>
      <c r="C264" s="209"/>
      <c r="D264" s="209"/>
      <c r="E264" s="209"/>
      <c r="F264" s="210">
        <f t="shared" ref="F264:F325" si="8">B264-G264-E264</f>
        <v>0</v>
      </c>
      <c r="G264" s="291">
        <v>1058.4000000000001</v>
      </c>
      <c r="H264" s="209"/>
      <c r="I264" s="209"/>
      <c r="J264" s="209"/>
      <c r="K264" s="210"/>
      <c r="L264" s="291">
        <v>1058.4000000000001</v>
      </c>
    </row>
    <row r="265" spans="1:12" s="204" customFormat="1" hidden="1" outlineLevel="1" x14ac:dyDescent="0.2">
      <c r="A265" s="208" t="s">
        <v>281</v>
      </c>
      <c r="B265" s="281">
        <f>VLOOKUP(A265,Лист6!$A$1:$B$307,2,FALSE)</f>
        <v>20160</v>
      </c>
      <c r="C265" s="209"/>
      <c r="D265" s="209"/>
      <c r="E265" s="209"/>
      <c r="F265" s="210">
        <f t="shared" si="8"/>
        <v>0</v>
      </c>
      <c r="G265" s="291">
        <v>20160</v>
      </c>
      <c r="H265" s="209"/>
      <c r="I265" s="209"/>
      <c r="J265" s="209"/>
      <c r="K265" s="210"/>
      <c r="L265" s="291">
        <v>20160</v>
      </c>
    </row>
    <row r="266" spans="1:12" s="204" customFormat="1" hidden="1" outlineLevel="1" x14ac:dyDescent="0.2">
      <c r="A266" s="208" t="s">
        <v>282</v>
      </c>
      <c r="B266" s="281">
        <f>G266</f>
        <v>3708.08</v>
      </c>
      <c r="C266" s="209"/>
      <c r="D266" s="209"/>
      <c r="E266" s="209"/>
      <c r="F266" s="210">
        <f t="shared" si="8"/>
        <v>0</v>
      </c>
      <c r="G266" s="291">
        <v>3708.08</v>
      </c>
      <c r="H266" s="209"/>
      <c r="I266" s="209"/>
      <c r="J266" s="209"/>
      <c r="K266" s="210"/>
      <c r="L266" s="291">
        <v>3708.08</v>
      </c>
    </row>
    <row r="267" spans="1:12" s="204" customFormat="1" hidden="1" outlineLevel="1" x14ac:dyDescent="0.2">
      <c r="A267" s="208" t="s">
        <v>283</v>
      </c>
      <c r="B267" s="281">
        <f>VLOOKUP(A267,Лист6!$A$1:$B$307,2,FALSE)</f>
        <v>3050.85</v>
      </c>
      <c r="C267" s="209"/>
      <c r="D267" s="209"/>
      <c r="E267" s="209"/>
      <c r="F267" s="210">
        <f t="shared" si="8"/>
        <v>0</v>
      </c>
      <c r="G267" s="291">
        <v>3050.85</v>
      </c>
      <c r="H267" s="209"/>
      <c r="I267" s="209"/>
      <c r="J267" s="209"/>
      <c r="K267" s="210"/>
      <c r="L267" s="291">
        <v>3050.85</v>
      </c>
    </row>
    <row r="268" spans="1:12" s="204" customFormat="1" hidden="1" outlineLevel="1" x14ac:dyDescent="0.2">
      <c r="A268" s="208" t="s">
        <v>284</v>
      </c>
      <c r="B268" s="281">
        <f>VLOOKUP(A268,Лист6!$A$1:$B$307,2,FALSE)</f>
        <v>76266.100000000006</v>
      </c>
      <c r="C268" s="209"/>
      <c r="D268" s="209"/>
      <c r="E268" s="209"/>
      <c r="F268" s="210">
        <f t="shared" si="8"/>
        <v>0</v>
      </c>
      <c r="G268" s="291">
        <v>76266.100000000006</v>
      </c>
      <c r="H268" s="209"/>
      <c r="I268" s="209"/>
      <c r="J268" s="209"/>
      <c r="K268" s="210"/>
      <c r="L268" s="291">
        <v>76266.100000000006</v>
      </c>
    </row>
    <row r="269" spans="1:12" s="204" customFormat="1" hidden="1" outlineLevel="1" x14ac:dyDescent="0.2">
      <c r="A269" s="208" t="s">
        <v>285</v>
      </c>
      <c r="B269" s="281">
        <f>VLOOKUP(A269,Лист6!$A$1:$B$307,2,FALSE)</f>
        <v>11882.19</v>
      </c>
      <c r="C269" s="209"/>
      <c r="D269" s="209"/>
      <c r="E269" s="209"/>
      <c r="F269" s="210">
        <f t="shared" si="8"/>
        <v>0</v>
      </c>
      <c r="G269" s="291">
        <v>11882.19</v>
      </c>
      <c r="H269" s="209"/>
      <c r="I269" s="209"/>
      <c r="J269" s="209"/>
      <c r="K269" s="210"/>
      <c r="L269" s="291">
        <v>11882.19</v>
      </c>
    </row>
    <row r="270" spans="1:12" s="204" customFormat="1" hidden="1" outlineLevel="1" x14ac:dyDescent="0.2">
      <c r="A270" s="208" t="s">
        <v>286</v>
      </c>
      <c r="B270" s="281">
        <f>VLOOKUP(A270,Лист6!$A$1:$B$307,2,FALSE)</f>
        <v>1140</v>
      </c>
      <c r="C270" s="209"/>
      <c r="D270" s="209"/>
      <c r="E270" s="209"/>
      <c r="F270" s="210">
        <f t="shared" si="8"/>
        <v>0</v>
      </c>
      <c r="G270" s="291">
        <v>1140</v>
      </c>
      <c r="H270" s="209"/>
      <c r="I270" s="209"/>
      <c r="J270" s="209"/>
      <c r="K270" s="210"/>
      <c r="L270" s="291">
        <v>1140</v>
      </c>
    </row>
    <row r="271" spans="1:12" s="204" customFormat="1" hidden="1" outlineLevel="1" x14ac:dyDescent="0.2">
      <c r="A271" s="208" t="s">
        <v>287</v>
      </c>
      <c r="B271" s="281">
        <f>VLOOKUP(A271,Лист6!$A$1:$B$307,2,FALSE)</f>
        <v>1140.04</v>
      </c>
      <c r="C271" s="209"/>
      <c r="D271" s="209"/>
      <c r="E271" s="209"/>
      <c r="F271" s="210">
        <f t="shared" si="8"/>
        <v>0</v>
      </c>
      <c r="G271" s="291">
        <v>1140.04</v>
      </c>
      <c r="H271" s="209"/>
      <c r="I271" s="209"/>
      <c r="J271" s="209"/>
      <c r="K271" s="210"/>
      <c r="L271" s="291">
        <v>1140.04</v>
      </c>
    </row>
    <row r="272" spans="1:12" s="204" customFormat="1" hidden="1" outlineLevel="1" x14ac:dyDescent="0.2">
      <c r="A272" s="208" t="s">
        <v>288</v>
      </c>
      <c r="B272" s="281">
        <f>G272</f>
        <v>4281.6899999999996</v>
      </c>
      <c r="C272" s="209"/>
      <c r="D272" s="209"/>
      <c r="E272" s="209"/>
      <c r="F272" s="210">
        <f t="shared" si="8"/>
        <v>0</v>
      </c>
      <c r="G272" s="291">
        <v>4281.6899999999996</v>
      </c>
      <c r="H272" s="209"/>
      <c r="I272" s="209"/>
      <c r="J272" s="209"/>
      <c r="K272" s="210"/>
      <c r="L272" s="291">
        <v>4281.6899999999996</v>
      </c>
    </row>
    <row r="273" spans="1:12" s="204" customFormat="1" hidden="1" outlineLevel="1" x14ac:dyDescent="0.2">
      <c r="A273" s="208" t="s">
        <v>289</v>
      </c>
      <c r="B273" s="281">
        <f>VLOOKUP(A273,Лист6!$A$1:$B$307,2,FALSE)</f>
        <v>173248.14</v>
      </c>
      <c r="C273" s="209"/>
      <c r="D273" s="209"/>
      <c r="E273" s="209"/>
      <c r="F273" s="210">
        <f t="shared" si="8"/>
        <v>0</v>
      </c>
      <c r="G273" s="291">
        <v>173248.14</v>
      </c>
      <c r="H273" s="209"/>
      <c r="I273" s="209"/>
      <c r="J273" s="209"/>
      <c r="K273" s="210"/>
      <c r="L273" s="291">
        <v>173248.14</v>
      </c>
    </row>
    <row r="274" spans="1:12" s="204" customFormat="1" hidden="1" outlineLevel="1" x14ac:dyDescent="0.2">
      <c r="A274" s="208" t="s">
        <v>290</v>
      </c>
      <c r="B274" s="281">
        <f>G274</f>
        <v>71344.7</v>
      </c>
      <c r="C274" s="209"/>
      <c r="D274" s="209"/>
      <c r="E274" s="209"/>
      <c r="F274" s="210">
        <f t="shared" si="8"/>
        <v>0</v>
      </c>
      <c r="G274" s="291">
        <v>71344.7</v>
      </c>
      <c r="H274" s="209"/>
      <c r="I274" s="209"/>
      <c r="J274" s="209"/>
      <c r="K274" s="210"/>
      <c r="L274" s="291">
        <v>71344.7</v>
      </c>
    </row>
    <row r="275" spans="1:12" s="204" customFormat="1" hidden="1" outlineLevel="1" x14ac:dyDescent="0.2">
      <c r="A275" s="208" t="s">
        <v>291</v>
      </c>
      <c r="B275" s="281">
        <f>VLOOKUP(A275,Лист6!$A$1:$B$307,2,FALSE)</f>
        <v>7209.87</v>
      </c>
      <c r="C275" s="209"/>
      <c r="D275" s="209"/>
      <c r="E275" s="209"/>
      <c r="F275" s="210">
        <f t="shared" si="8"/>
        <v>0</v>
      </c>
      <c r="G275" s="291">
        <v>7209.87</v>
      </c>
      <c r="H275" s="209"/>
      <c r="I275" s="209"/>
      <c r="J275" s="209"/>
      <c r="K275" s="210"/>
      <c r="L275" s="291">
        <v>7209.87</v>
      </c>
    </row>
    <row r="276" spans="1:12" s="204" customFormat="1" hidden="1" outlineLevel="1" x14ac:dyDescent="0.2">
      <c r="A276" s="208" t="s">
        <v>293</v>
      </c>
      <c r="B276" s="281">
        <f>VLOOKUP(A276,Лист6!$A$1:$B$307,2,FALSE)</f>
        <v>15890.57</v>
      </c>
      <c r="C276" s="209"/>
      <c r="D276" s="209"/>
      <c r="E276" s="209"/>
      <c r="F276" s="210">
        <f t="shared" si="8"/>
        <v>0</v>
      </c>
      <c r="G276" s="291">
        <v>15890.57</v>
      </c>
      <c r="H276" s="209"/>
      <c r="I276" s="209"/>
      <c r="J276" s="209"/>
      <c r="K276" s="210"/>
      <c r="L276" s="291">
        <v>15890.57</v>
      </c>
    </row>
    <row r="277" spans="1:12" s="204" customFormat="1" hidden="1" outlineLevel="1" x14ac:dyDescent="0.2">
      <c r="A277" s="208" t="s">
        <v>294</v>
      </c>
      <c r="B277" s="281">
        <f>VLOOKUP(A277,Лист6!$A$1:$B$307,2,FALSE)</f>
        <v>19745.93</v>
      </c>
      <c r="C277" s="209"/>
      <c r="D277" s="209"/>
      <c r="E277" s="209"/>
      <c r="F277" s="210">
        <f t="shared" si="8"/>
        <v>0</v>
      </c>
      <c r="G277" s="291">
        <v>19745.93</v>
      </c>
      <c r="H277" s="209"/>
      <c r="I277" s="209"/>
      <c r="J277" s="209"/>
      <c r="K277" s="210"/>
      <c r="L277" s="291">
        <v>19745.93</v>
      </c>
    </row>
    <row r="278" spans="1:12" s="204" customFormat="1" hidden="1" outlineLevel="1" x14ac:dyDescent="0.2">
      <c r="A278" s="208" t="s">
        <v>297</v>
      </c>
      <c r="B278" s="281">
        <f>VLOOKUP(A278,Лист6!$A$1:$B$307,2,FALSE)</f>
        <v>94114.57</v>
      </c>
      <c r="C278" s="209"/>
      <c r="D278" s="209"/>
      <c r="E278" s="209"/>
      <c r="F278" s="210">
        <f t="shared" si="8"/>
        <v>0</v>
      </c>
      <c r="G278" s="291">
        <v>94114.57</v>
      </c>
      <c r="H278" s="209"/>
      <c r="I278" s="209"/>
      <c r="J278" s="209"/>
      <c r="K278" s="210"/>
      <c r="L278" s="291">
        <v>94114.57</v>
      </c>
    </row>
    <row r="279" spans="1:12" s="204" customFormat="1" hidden="1" outlineLevel="1" x14ac:dyDescent="0.2">
      <c r="A279" s="208" t="s">
        <v>298</v>
      </c>
      <c r="B279" s="281">
        <f>VLOOKUP(A279,Лист6!$A$1:$B$307,2,FALSE)</f>
        <v>8972.89</v>
      </c>
      <c r="C279" s="209"/>
      <c r="D279" s="209"/>
      <c r="E279" s="209"/>
      <c r="F279" s="210">
        <f t="shared" si="8"/>
        <v>0</v>
      </c>
      <c r="G279" s="291">
        <v>8972.89</v>
      </c>
      <c r="H279" s="209"/>
      <c r="I279" s="209"/>
      <c r="J279" s="209"/>
      <c r="K279" s="210"/>
      <c r="L279" s="291">
        <v>8972.89</v>
      </c>
    </row>
    <row r="280" spans="1:12" s="204" customFormat="1" hidden="1" outlineLevel="1" x14ac:dyDescent="0.2">
      <c r="A280" s="208" t="s">
        <v>299</v>
      </c>
      <c r="B280" s="281">
        <f>VLOOKUP(A280,Лист6!$A$1:$B$307,2,FALSE)</f>
        <v>71169.929999999993</v>
      </c>
      <c r="C280" s="209"/>
      <c r="D280" s="209"/>
      <c r="E280" s="209"/>
      <c r="F280" s="210">
        <f t="shared" si="8"/>
        <v>0</v>
      </c>
      <c r="G280" s="291">
        <v>71169.929999999993</v>
      </c>
      <c r="H280" s="209"/>
      <c r="I280" s="209"/>
      <c r="J280" s="209"/>
      <c r="K280" s="210"/>
      <c r="L280" s="291">
        <v>71169.929999999993</v>
      </c>
    </row>
    <row r="281" spans="1:12" s="204" customFormat="1" hidden="1" outlineLevel="1" x14ac:dyDescent="0.2">
      <c r="A281" s="208" t="s">
        <v>300</v>
      </c>
      <c r="B281" s="281">
        <f>VLOOKUP(A281,Лист6!$A$1:$B$307,2,FALSE)</f>
        <v>2789.28</v>
      </c>
      <c r="C281" s="209"/>
      <c r="D281" s="209"/>
      <c r="E281" s="209"/>
      <c r="F281" s="210">
        <f t="shared" si="8"/>
        <v>0</v>
      </c>
      <c r="G281" s="291">
        <v>2789.28</v>
      </c>
      <c r="H281" s="209"/>
      <c r="I281" s="209"/>
      <c r="J281" s="209"/>
      <c r="K281" s="210"/>
      <c r="L281" s="291">
        <v>2789.28</v>
      </c>
    </row>
    <row r="282" spans="1:12" s="204" customFormat="1" hidden="1" outlineLevel="1" x14ac:dyDescent="0.2">
      <c r="A282" s="208" t="s">
        <v>301</v>
      </c>
      <c r="B282" s="281">
        <f>VLOOKUP(A282,Лист6!$A$1:$B$307,2,FALSE)</f>
        <v>126781.18</v>
      </c>
      <c r="C282" s="209"/>
      <c r="D282" s="209"/>
      <c r="E282" s="209"/>
      <c r="F282" s="210">
        <f t="shared" si="8"/>
        <v>0</v>
      </c>
      <c r="G282" s="291">
        <v>126781.18</v>
      </c>
      <c r="H282" s="209"/>
      <c r="I282" s="209"/>
      <c r="J282" s="209"/>
      <c r="K282" s="210"/>
      <c r="L282" s="291">
        <v>126781.18</v>
      </c>
    </row>
    <row r="283" spans="1:12" s="204" customFormat="1" hidden="1" outlineLevel="1" x14ac:dyDescent="0.2">
      <c r="A283" s="208" t="s">
        <v>302</v>
      </c>
      <c r="B283" s="281">
        <f>VLOOKUP(A283,Лист6!$A$1:$B$307,2,FALSE)</f>
        <v>3932.2</v>
      </c>
      <c r="C283" s="209"/>
      <c r="D283" s="209"/>
      <c r="E283" s="209"/>
      <c r="F283" s="210">
        <f t="shared" si="8"/>
        <v>0</v>
      </c>
      <c r="G283" s="291">
        <v>3932.2</v>
      </c>
      <c r="H283" s="209"/>
      <c r="I283" s="209"/>
      <c r="J283" s="209"/>
      <c r="K283" s="210"/>
      <c r="L283" s="291">
        <v>3932.2</v>
      </c>
    </row>
    <row r="284" spans="1:12" s="204" customFormat="1" hidden="1" outlineLevel="1" x14ac:dyDescent="0.2">
      <c r="A284" s="208" t="s">
        <v>303</v>
      </c>
      <c r="B284" s="281">
        <f>VLOOKUP(A284,Лист6!$A$1:$B$307,2,FALSE)</f>
        <v>3040</v>
      </c>
      <c r="C284" s="209"/>
      <c r="D284" s="209"/>
      <c r="E284" s="209"/>
      <c r="F284" s="210">
        <f t="shared" si="8"/>
        <v>0</v>
      </c>
      <c r="G284" s="291">
        <v>3040</v>
      </c>
      <c r="H284" s="209"/>
      <c r="I284" s="209"/>
      <c r="J284" s="209"/>
      <c r="K284" s="210"/>
      <c r="L284" s="291">
        <v>3040</v>
      </c>
    </row>
    <row r="285" spans="1:12" s="204" customFormat="1" hidden="1" outlineLevel="1" x14ac:dyDescent="0.2">
      <c r="A285" s="208" t="s">
        <v>304</v>
      </c>
      <c r="B285" s="281">
        <f>VLOOKUP(A285,Лист6!$A$1:$B$307,2,FALSE)</f>
        <v>59.32</v>
      </c>
      <c r="C285" s="209"/>
      <c r="D285" s="209"/>
      <c r="E285" s="209"/>
      <c r="F285" s="210">
        <f t="shared" si="8"/>
        <v>0</v>
      </c>
      <c r="G285" s="291">
        <v>59.32</v>
      </c>
      <c r="H285" s="209"/>
      <c r="I285" s="209"/>
      <c r="J285" s="209"/>
      <c r="K285" s="210"/>
      <c r="L285" s="291">
        <v>59.32</v>
      </c>
    </row>
    <row r="286" spans="1:12" s="204" customFormat="1" hidden="1" outlineLevel="1" x14ac:dyDescent="0.2">
      <c r="A286" s="208" t="s">
        <v>305</v>
      </c>
      <c r="B286" s="281">
        <f>VLOOKUP(A286,Лист6!$A$1:$B$307,2,FALSE)</f>
        <v>3196.8</v>
      </c>
      <c r="C286" s="209"/>
      <c r="D286" s="209"/>
      <c r="E286" s="209"/>
      <c r="F286" s="210">
        <f t="shared" si="8"/>
        <v>0</v>
      </c>
      <c r="G286" s="291">
        <v>3196.8</v>
      </c>
      <c r="H286" s="209"/>
      <c r="I286" s="209"/>
      <c r="J286" s="209"/>
      <c r="K286" s="210"/>
      <c r="L286" s="291">
        <v>3196.8</v>
      </c>
    </row>
    <row r="287" spans="1:12" s="204" customFormat="1" hidden="1" outlineLevel="1" x14ac:dyDescent="0.2">
      <c r="A287" s="208" t="s">
        <v>306</v>
      </c>
      <c r="B287" s="281">
        <f>VLOOKUP(A287,Лист6!$A$1:$B$307,2,FALSE)</f>
        <v>91568</v>
      </c>
      <c r="C287" s="209"/>
      <c r="D287" s="209"/>
      <c r="E287" s="209"/>
      <c r="F287" s="210">
        <f t="shared" si="8"/>
        <v>0</v>
      </c>
      <c r="G287" s="291">
        <v>91568</v>
      </c>
      <c r="H287" s="209"/>
      <c r="I287" s="209"/>
      <c r="J287" s="209"/>
      <c r="K287" s="210"/>
      <c r="L287" s="291">
        <v>91568</v>
      </c>
    </row>
    <row r="288" spans="1:12" s="204" customFormat="1" hidden="1" outlineLevel="1" x14ac:dyDescent="0.2">
      <c r="A288" s="208" t="s">
        <v>307</v>
      </c>
      <c r="B288" s="281">
        <f>VLOOKUP(A288,Лист6!$A$1:$B$307,2,FALSE)</f>
        <v>73.22</v>
      </c>
      <c r="C288" s="209"/>
      <c r="D288" s="209"/>
      <c r="E288" s="209"/>
      <c r="F288" s="210">
        <f t="shared" si="8"/>
        <v>0</v>
      </c>
      <c r="G288" s="291">
        <v>73.22</v>
      </c>
      <c r="H288" s="209"/>
      <c r="I288" s="209"/>
      <c r="J288" s="209"/>
      <c r="K288" s="210"/>
      <c r="L288" s="291">
        <v>73.22</v>
      </c>
    </row>
    <row r="289" spans="1:12" s="204" customFormat="1" hidden="1" outlineLevel="1" x14ac:dyDescent="0.2">
      <c r="A289" s="208" t="s">
        <v>308</v>
      </c>
      <c r="B289" s="281">
        <f>VLOOKUP(A289,Лист6!$A$1:$B$307,2,FALSE)</f>
        <v>1067.8</v>
      </c>
      <c r="C289" s="209"/>
      <c r="D289" s="209"/>
      <c r="E289" s="209"/>
      <c r="F289" s="210">
        <f t="shared" si="8"/>
        <v>0</v>
      </c>
      <c r="G289" s="291">
        <v>1067.8</v>
      </c>
      <c r="H289" s="209"/>
      <c r="I289" s="209"/>
      <c r="J289" s="209"/>
      <c r="K289" s="210"/>
      <c r="L289" s="291">
        <v>1067.8</v>
      </c>
    </row>
    <row r="290" spans="1:12" s="204" customFormat="1" hidden="1" outlineLevel="1" x14ac:dyDescent="0.2">
      <c r="A290" s="208" t="s">
        <v>309</v>
      </c>
      <c r="B290" s="281">
        <f>VLOOKUP(A290,Лист6!$A$1:$B$307,2,FALSE)</f>
        <v>2679.75</v>
      </c>
      <c r="C290" s="209"/>
      <c r="D290" s="209"/>
      <c r="E290" s="209"/>
      <c r="F290" s="210">
        <f t="shared" si="8"/>
        <v>0</v>
      </c>
      <c r="G290" s="291">
        <v>2679.75</v>
      </c>
      <c r="H290" s="209"/>
      <c r="I290" s="209"/>
      <c r="J290" s="209"/>
      <c r="K290" s="210"/>
      <c r="L290" s="291">
        <v>2679.75</v>
      </c>
    </row>
    <row r="291" spans="1:12" s="204" customFormat="1" hidden="1" outlineLevel="1" x14ac:dyDescent="0.2">
      <c r="A291" s="208" t="s">
        <v>310</v>
      </c>
      <c r="B291" s="281">
        <f>VLOOKUP(A291,Лист6!$A$1:$B$307,2,FALSE)</f>
        <v>1941.44</v>
      </c>
      <c r="C291" s="209"/>
      <c r="D291" s="209"/>
      <c r="E291" s="209"/>
      <c r="F291" s="210">
        <f t="shared" si="8"/>
        <v>0</v>
      </c>
      <c r="G291" s="291">
        <v>1941.44</v>
      </c>
      <c r="H291" s="209"/>
      <c r="I291" s="209"/>
      <c r="J291" s="209"/>
      <c r="K291" s="210"/>
      <c r="L291" s="291">
        <v>1941.44</v>
      </c>
    </row>
    <row r="292" spans="1:12" s="204" customFormat="1" hidden="1" outlineLevel="1" x14ac:dyDescent="0.2">
      <c r="A292" s="208" t="s">
        <v>311</v>
      </c>
      <c r="B292" s="281">
        <f>G292</f>
        <v>958.61</v>
      </c>
      <c r="C292" s="209"/>
      <c r="D292" s="209"/>
      <c r="E292" s="209"/>
      <c r="F292" s="210">
        <f t="shared" si="8"/>
        <v>0</v>
      </c>
      <c r="G292" s="291">
        <v>958.61</v>
      </c>
      <c r="H292" s="209"/>
      <c r="I292" s="209"/>
      <c r="J292" s="209"/>
      <c r="K292" s="210"/>
      <c r="L292" s="291">
        <v>958.61</v>
      </c>
    </row>
    <row r="293" spans="1:12" s="204" customFormat="1" hidden="1" outlineLevel="1" x14ac:dyDescent="0.2">
      <c r="A293" s="208" t="s">
        <v>312</v>
      </c>
      <c r="B293" s="281">
        <f>VLOOKUP(A293,Лист6!$A$1:$B$307,2,FALSE)</f>
        <v>33448.22</v>
      </c>
      <c r="C293" s="209"/>
      <c r="D293" s="209"/>
      <c r="E293" s="209"/>
      <c r="F293" s="210">
        <f t="shared" si="8"/>
        <v>0</v>
      </c>
      <c r="G293" s="291">
        <v>33448.22</v>
      </c>
      <c r="H293" s="209"/>
      <c r="I293" s="209"/>
      <c r="J293" s="209"/>
      <c r="K293" s="210"/>
      <c r="L293" s="291">
        <v>33448.22</v>
      </c>
    </row>
    <row r="294" spans="1:12" s="204" customFormat="1" hidden="1" outlineLevel="1" x14ac:dyDescent="0.2">
      <c r="A294" s="208" t="s">
        <v>313</v>
      </c>
      <c r="B294" s="281">
        <f>VLOOKUP(A294,Лист6!$A$1:$B$307,2,FALSE)</f>
        <v>12878.52</v>
      </c>
      <c r="C294" s="209"/>
      <c r="D294" s="209"/>
      <c r="E294" s="209"/>
      <c r="F294" s="210">
        <f t="shared" si="8"/>
        <v>0</v>
      </c>
      <c r="G294" s="291">
        <v>12878.52</v>
      </c>
      <c r="H294" s="209"/>
      <c r="I294" s="209"/>
      <c r="J294" s="209"/>
      <c r="K294" s="210"/>
      <c r="L294" s="291">
        <v>12878.52</v>
      </c>
    </row>
    <row r="295" spans="1:12" s="204" customFormat="1" hidden="1" outlineLevel="1" x14ac:dyDescent="0.2">
      <c r="A295" s="208" t="s">
        <v>314</v>
      </c>
      <c r="B295" s="281">
        <f>VLOOKUP(A295,Лист6!$A$1:$B$307,2,FALSE)</f>
        <v>322140</v>
      </c>
      <c r="C295" s="209"/>
      <c r="D295" s="209"/>
      <c r="E295" s="209"/>
      <c r="F295" s="210">
        <f t="shared" si="8"/>
        <v>0</v>
      </c>
      <c r="G295" s="291">
        <v>322140</v>
      </c>
      <c r="H295" s="209"/>
      <c r="I295" s="209"/>
      <c r="J295" s="209"/>
      <c r="K295" s="210"/>
      <c r="L295" s="291">
        <v>322140</v>
      </c>
    </row>
    <row r="296" spans="1:12" s="204" customFormat="1" hidden="1" outlineLevel="1" x14ac:dyDescent="0.2">
      <c r="A296" s="208" t="s">
        <v>315</v>
      </c>
      <c r="B296" s="281">
        <f>VLOOKUP(A296,Лист6!$A$1:$B$307,2,FALSE)</f>
        <v>9100.32</v>
      </c>
      <c r="C296" s="209"/>
      <c r="D296" s="209"/>
      <c r="E296" s="209"/>
      <c r="F296" s="210">
        <f t="shared" si="8"/>
        <v>0</v>
      </c>
      <c r="G296" s="291">
        <v>9100.32</v>
      </c>
      <c r="H296" s="209"/>
      <c r="I296" s="209"/>
      <c r="J296" s="209"/>
      <c r="K296" s="210"/>
      <c r="L296" s="291">
        <v>9100.32</v>
      </c>
    </row>
    <row r="297" spans="1:12" s="204" customFormat="1" hidden="1" outlineLevel="1" x14ac:dyDescent="0.2">
      <c r="A297" s="208" t="s">
        <v>316</v>
      </c>
      <c r="B297" s="281">
        <f>VLOOKUP(A297,Лист6!$A$1:$B$307,2,FALSE)</f>
        <v>2028.24</v>
      </c>
      <c r="C297" s="209"/>
      <c r="D297" s="209"/>
      <c r="E297" s="209"/>
      <c r="F297" s="210">
        <f t="shared" si="8"/>
        <v>0</v>
      </c>
      <c r="G297" s="291">
        <v>2028.24</v>
      </c>
      <c r="H297" s="209"/>
      <c r="I297" s="209"/>
      <c r="J297" s="209"/>
      <c r="K297" s="210"/>
      <c r="L297" s="291">
        <v>2028.24</v>
      </c>
    </row>
    <row r="298" spans="1:12" s="204" customFormat="1" hidden="1" outlineLevel="1" x14ac:dyDescent="0.2">
      <c r="A298" s="208" t="s">
        <v>317</v>
      </c>
      <c r="B298" s="281">
        <f>VLOOKUP(A298,Лист6!$A$1:$B$307,2,FALSE)</f>
        <v>3068.2</v>
      </c>
      <c r="C298" s="209"/>
      <c r="D298" s="209"/>
      <c r="E298" s="209"/>
      <c r="F298" s="210">
        <f t="shared" si="8"/>
        <v>0</v>
      </c>
      <c r="G298" s="291">
        <v>3068.2</v>
      </c>
      <c r="H298" s="209"/>
      <c r="I298" s="209"/>
      <c r="J298" s="209"/>
      <c r="K298" s="210"/>
      <c r="L298" s="291">
        <v>3068.2</v>
      </c>
    </row>
    <row r="299" spans="1:12" s="204" customFormat="1" hidden="1" outlineLevel="1" x14ac:dyDescent="0.2">
      <c r="A299" s="208" t="s">
        <v>318</v>
      </c>
      <c r="B299" s="281">
        <f>G299</f>
        <v>340</v>
      </c>
      <c r="C299" s="209"/>
      <c r="D299" s="209"/>
      <c r="E299" s="209"/>
      <c r="F299" s="210">
        <f t="shared" si="8"/>
        <v>0</v>
      </c>
      <c r="G299" s="291">
        <v>340</v>
      </c>
      <c r="H299" s="209"/>
      <c r="I299" s="209"/>
      <c r="J299" s="209"/>
      <c r="K299" s="210"/>
      <c r="L299" s="291">
        <v>340</v>
      </c>
    </row>
    <row r="300" spans="1:12" s="204" customFormat="1" hidden="1" outlineLevel="1" x14ac:dyDescent="0.2">
      <c r="A300" s="208" t="s">
        <v>319</v>
      </c>
      <c r="B300" s="281">
        <f>VLOOKUP(A300,Лист6!$A$1:$B$307,2,FALSE)</f>
        <v>158.4</v>
      </c>
      <c r="C300" s="209"/>
      <c r="D300" s="209"/>
      <c r="E300" s="209"/>
      <c r="F300" s="210">
        <f t="shared" si="8"/>
        <v>0</v>
      </c>
      <c r="G300" s="291">
        <v>158.4</v>
      </c>
      <c r="H300" s="209"/>
      <c r="I300" s="209"/>
      <c r="J300" s="209"/>
      <c r="K300" s="210"/>
      <c r="L300" s="291">
        <v>158.4</v>
      </c>
    </row>
    <row r="301" spans="1:12" s="204" customFormat="1" hidden="1" outlineLevel="1" x14ac:dyDescent="0.2">
      <c r="A301" s="208" t="s">
        <v>320</v>
      </c>
      <c r="B301" s="281">
        <f>VLOOKUP(A301,Лист6!$A$1:$B$307,2,FALSE)</f>
        <v>334</v>
      </c>
      <c r="C301" s="209"/>
      <c r="D301" s="209"/>
      <c r="E301" s="209"/>
      <c r="F301" s="210">
        <f t="shared" si="8"/>
        <v>0</v>
      </c>
      <c r="G301" s="291">
        <v>334</v>
      </c>
      <c r="H301" s="209"/>
      <c r="I301" s="209"/>
      <c r="J301" s="209"/>
      <c r="K301" s="210"/>
      <c r="L301" s="291">
        <v>334</v>
      </c>
    </row>
    <row r="302" spans="1:12" s="204" customFormat="1" hidden="1" outlineLevel="1" x14ac:dyDescent="0.2">
      <c r="A302" s="208" t="s">
        <v>321</v>
      </c>
      <c r="B302" s="281">
        <f>VLOOKUP(A302,Лист6!$A$1:$B$307,2,FALSE)</f>
        <v>632</v>
      </c>
      <c r="C302" s="209"/>
      <c r="D302" s="209"/>
      <c r="E302" s="209"/>
      <c r="F302" s="210">
        <f t="shared" si="8"/>
        <v>0</v>
      </c>
      <c r="G302" s="291">
        <v>632</v>
      </c>
      <c r="H302" s="209"/>
      <c r="I302" s="209"/>
      <c r="J302" s="209"/>
      <c r="K302" s="210"/>
      <c r="L302" s="291">
        <v>632</v>
      </c>
    </row>
    <row r="303" spans="1:12" s="204" customFormat="1" hidden="1" outlineLevel="1" x14ac:dyDescent="0.2">
      <c r="A303" s="208" t="s">
        <v>322</v>
      </c>
      <c r="B303" s="281">
        <f>VLOOKUP(A303,Лист6!$A$1:$B$307,2,FALSE)</f>
        <v>11559</v>
      </c>
      <c r="C303" s="209"/>
      <c r="D303" s="209"/>
      <c r="E303" s="209"/>
      <c r="F303" s="210">
        <f t="shared" si="8"/>
        <v>0</v>
      </c>
      <c r="G303" s="291">
        <v>11559</v>
      </c>
      <c r="H303" s="209"/>
      <c r="I303" s="209"/>
      <c r="J303" s="209"/>
      <c r="K303" s="210"/>
      <c r="L303" s="291">
        <v>11559</v>
      </c>
    </row>
    <row r="304" spans="1:12" s="204" customFormat="1" hidden="1" outlineLevel="1" x14ac:dyDescent="0.2">
      <c r="A304" s="208" t="s">
        <v>325</v>
      </c>
      <c r="B304" s="281">
        <f>VLOOKUP(A304,Лист6!$A$1:$B$307,2,FALSE)</f>
        <v>5.25</v>
      </c>
      <c r="C304" s="209"/>
      <c r="D304" s="209"/>
      <c r="E304" s="209"/>
      <c r="F304" s="210">
        <f t="shared" si="8"/>
        <v>0</v>
      </c>
      <c r="G304" s="291">
        <v>5.25</v>
      </c>
      <c r="H304" s="209"/>
      <c r="I304" s="209"/>
      <c r="J304" s="209"/>
      <c r="K304" s="210"/>
      <c r="L304" s="291">
        <v>5.25</v>
      </c>
    </row>
    <row r="305" spans="1:12" s="204" customFormat="1" hidden="1" outlineLevel="1" x14ac:dyDescent="0.2">
      <c r="A305" s="208" t="s">
        <v>326</v>
      </c>
      <c r="B305" s="281">
        <f>VLOOKUP(A305,Лист6!$A$1:$B$307,2,FALSE)</f>
        <v>360</v>
      </c>
      <c r="C305" s="209"/>
      <c r="D305" s="209"/>
      <c r="E305" s="209"/>
      <c r="F305" s="210">
        <f t="shared" si="8"/>
        <v>0</v>
      </c>
      <c r="G305" s="291">
        <v>360</v>
      </c>
      <c r="H305" s="209"/>
      <c r="I305" s="209"/>
      <c r="J305" s="209"/>
      <c r="K305" s="210"/>
      <c r="L305" s="291">
        <v>360</v>
      </c>
    </row>
    <row r="306" spans="1:12" s="204" customFormat="1" hidden="1" outlineLevel="1" x14ac:dyDescent="0.2">
      <c r="A306" s="208" t="s">
        <v>327</v>
      </c>
      <c r="B306" s="281">
        <f>VLOOKUP(A306,Лист6!$A$1:$B$307,2,FALSE)</f>
        <v>4152.54</v>
      </c>
      <c r="C306" s="209"/>
      <c r="D306" s="209"/>
      <c r="E306" s="209"/>
      <c r="F306" s="210">
        <f t="shared" si="8"/>
        <v>0</v>
      </c>
      <c r="G306" s="291">
        <v>4152.54</v>
      </c>
      <c r="H306" s="209"/>
      <c r="I306" s="209"/>
      <c r="J306" s="209"/>
      <c r="K306" s="210"/>
      <c r="L306" s="291">
        <v>4152.54</v>
      </c>
    </row>
    <row r="307" spans="1:12" s="204" customFormat="1" hidden="1" outlineLevel="1" x14ac:dyDescent="0.2">
      <c r="A307" s="208" t="s">
        <v>328</v>
      </c>
      <c r="B307" s="281">
        <f>VLOOKUP(A307,Лист6!$A$1:$B$307,2,FALSE)</f>
        <v>1016.95</v>
      </c>
      <c r="C307" s="209"/>
      <c r="D307" s="209"/>
      <c r="E307" s="209"/>
      <c r="F307" s="210">
        <f t="shared" si="8"/>
        <v>0</v>
      </c>
      <c r="G307" s="291">
        <v>1016.95</v>
      </c>
      <c r="H307" s="209"/>
      <c r="I307" s="209"/>
      <c r="J307" s="209"/>
      <c r="K307" s="210"/>
      <c r="L307" s="291">
        <v>1016.95</v>
      </c>
    </row>
    <row r="308" spans="1:12" s="204" customFormat="1" hidden="1" outlineLevel="1" x14ac:dyDescent="0.2">
      <c r="A308" s="208" t="s">
        <v>329</v>
      </c>
      <c r="B308" s="281">
        <f>VLOOKUP(A308,Лист6!$A$1:$B$307,2,FALSE)</f>
        <v>633.88</v>
      </c>
      <c r="C308" s="209"/>
      <c r="D308" s="209"/>
      <c r="E308" s="209"/>
      <c r="F308" s="210">
        <f t="shared" si="8"/>
        <v>0</v>
      </c>
      <c r="G308" s="291">
        <v>633.88</v>
      </c>
      <c r="H308" s="209"/>
      <c r="I308" s="209"/>
      <c r="J308" s="209"/>
      <c r="K308" s="210"/>
      <c r="L308" s="291">
        <v>633.88</v>
      </c>
    </row>
    <row r="309" spans="1:12" s="204" customFormat="1" hidden="1" outlineLevel="1" x14ac:dyDescent="0.2">
      <c r="A309" s="208" t="s">
        <v>330</v>
      </c>
      <c r="B309" s="281">
        <f>VLOOKUP(A309,Лист6!$A$1:$B$307,2,FALSE)</f>
        <v>1828.5</v>
      </c>
      <c r="C309" s="209"/>
      <c r="D309" s="209"/>
      <c r="E309" s="209"/>
      <c r="F309" s="210">
        <f t="shared" si="8"/>
        <v>0</v>
      </c>
      <c r="G309" s="291">
        <v>1828.5</v>
      </c>
      <c r="H309" s="209"/>
      <c r="I309" s="209"/>
      <c r="J309" s="209"/>
      <c r="K309" s="210"/>
      <c r="L309" s="291">
        <v>1828.5</v>
      </c>
    </row>
    <row r="310" spans="1:12" s="204" customFormat="1" hidden="1" outlineLevel="1" x14ac:dyDescent="0.2">
      <c r="A310" s="208" t="s">
        <v>332</v>
      </c>
      <c r="B310" s="281">
        <f>VLOOKUP(A310,Лист6!$A$1:$B$307,2,FALSE)</f>
        <v>449.8</v>
      </c>
      <c r="C310" s="209"/>
      <c r="D310" s="209"/>
      <c r="E310" s="209"/>
      <c r="F310" s="210">
        <f t="shared" si="8"/>
        <v>0</v>
      </c>
      <c r="G310" s="291">
        <v>449.8</v>
      </c>
      <c r="H310" s="209"/>
      <c r="I310" s="209"/>
      <c r="J310" s="209"/>
      <c r="K310" s="210"/>
      <c r="L310" s="291">
        <v>449.8</v>
      </c>
    </row>
    <row r="311" spans="1:12" s="204" customFormat="1" hidden="1" outlineLevel="1" x14ac:dyDescent="0.2">
      <c r="A311" s="208" t="s">
        <v>331</v>
      </c>
      <c r="B311" s="281">
        <f>VLOOKUP(A311,Лист6!$A$1:$B$307,2,FALSE)</f>
        <v>435.79</v>
      </c>
      <c r="C311" s="209"/>
      <c r="D311" s="209"/>
      <c r="E311" s="209"/>
      <c r="F311" s="210">
        <f t="shared" si="8"/>
        <v>0</v>
      </c>
      <c r="G311" s="291">
        <v>435.79</v>
      </c>
      <c r="H311" s="209"/>
      <c r="I311" s="209"/>
      <c r="J311" s="209"/>
      <c r="K311" s="210"/>
      <c r="L311" s="291">
        <v>435.79</v>
      </c>
    </row>
    <row r="312" spans="1:12" s="204" customFormat="1" hidden="1" outlineLevel="1" x14ac:dyDescent="0.2">
      <c r="A312" s="208" t="s">
        <v>14</v>
      </c>
      <c r="B312" s="281">
        <v>0</v>
      </c>
      <c r="C312" s="209"/>
      <c r="D312" s="209">
        <f>G312</f>
        <v>545.79</v>
      </c>
      <c r="E312" s="209"/>
      <c r="F312" s="210">
        <v>0</v>
      </c>
      <c r="G312" s="291">
        <v>545.79</v>
      </c>
      <c r="H312" s="209"/>
      <c r="I312" s="209"/>
      <c r="J312" s="209"/>
      <c r="K312" s="210"/>
      <c r="L312" s="291">
        <v>545.79</v>
      </c>
    </row>
    <row r="313" spans="1:12" s="204" customFormat="1" hidden="1" outlineLevel="1" x14ac:dyDescent="0.2">
      <c r="A313" s="208" t="s">
        <v>15</v>
      </c>
      <c r="B313" s="281">
        <v>0</v>
      </c>
      <c r="C313" s="209"/>
      <c r="D313" s="209">
        <f>G313</f>
        <v>13493.64</v>
      </c>
      <c r="E313" s="209"/>
      <c r="F313" s="210">
        <v>0</v>
      </c>
      <c r="G313" s="291">
        <v>13493.64</v>
      </c>
      <c r="H313" s="209"/>
      <c r="I313" s="209"/>
      <c r="J313" s="209"/>
      <c r="K313" s="210"/>
      <c r="L313" s="291">
        <v>13493.64</v>
      </c>
    </row>
    <row r="314" spans="1:12" s="204" customFormat="1" hidden="1" outlineLevel="1" x14ac:dyDescent="0.2">
      <c r="A314" s="208" t="s">
        <v>16</v>
      </c>
      <c r="B314" s="281">
        <v>0</v>
      </c>
      <c r="C314" s="209"/>
      <c r="D314" s="209">
        <f t="shared" ref="D314:D316" si="9">G314</f>
        <v>1507.45</v>
      </c>
      <c r="E314" s="209"/>
      <c r="F314" s="210">
        <v>0</v>
      </c>
      <c r="G314" s="291">
        <v>1507.45</v>
      </c>
      <c r="H314" s="209"/>
      <c r="I314" s="209"/>
      <c r="J314" s="209"/>
      <c r="K314" s="210"/>
      <c r="L314" s="291">
        <v>1507.45</v>
      </c>
    </row>
    <row r="315" spans="1:12" s="204" customFormat="1" hidden="1" outlineLevel="1" x14ac:dyDescent="0.2">
      <c r="A315" s="208" t="s">
        <v>17</v>
      </c>
      <c r="B315" s="281">
        <v>0</v>
      </c>
      <c r="C315" s="209"/>
      <c r="D315" s="209">
        <f t="shared" si="9"/>
        <v>4158</v>
      </c>
      <c r="E315" s="209"/>
      <c r="F315" s="210">
        <v>0</v>
      </c>
      <c r="G315" s="291">
        <v>4158</v>
      </c>
      <c r="H315" s="209"/>
      <c r="I315" s="209"/>
      <c r="J315" s="209"/>
      <c r="K315" s="210"/>
      <c r="L315" s="291">
        <v>4158</v>
      </c>
    </row>
    <row r="316" spans="1:12" s="204" customFormat="1" hidden="1" outlineLevel="1" x14ac:dyDescent="0.2">
      <c r="A316" s="208" t="s">
        <v>22</v>
      </c>
      <c r="B316" s="281">
        <v>0</v>
      </c>
      <c r="C316" s="209"/>
      <c r="D316" s="209">
        <f t="shared" si="9"/>
        <v>415.85</v>
      </c>
      <c r="E316" s="209"/>
      <c r="F316" s="210">
        <v>0</v>
      </c>
      <c r="G316" s="291">
        <v>415.85</v>
      </c>
      <c r="H316" s="209"/>
      <c r="I316" s="209"/>
      <c r="J316" s="209"/>
      <c r="K316" s="210"/>
      <c r="L316" s="291">
        <v>415.85</v>
      </c>
    </row>
    <row r="317" spans="1:12" s="204" customFormat="1" hidden="1" outlineLevel="1" x14ac:dyDescent="0.2">
      <c r="A317" s="208" t="s">
        <v>333</v>
      </c>
      <c r="B317" s="281">
        <v>12.18</v>
      </c>
      <c r="C317" s="209"/>
      <c r="D317" s="209"/>
      <c r="E317" s="209"/>
      <c r="F317" s="210">
        <f t="shared" si="8"/>
        <v>0</v>
      </c>
      <c r="G317" s="291">
        <v>12.18</v>
      </c>
      <c r="H317" s="209"/>
      <c r="I317" s="209"/>
      <c r="J317" s="209"/>
      <c r="K317" s="210"/>
      <c r="L317" s="291">
        <v>12.18</v>
      </c>
    </row>
    <row r="318" spans="1:12" s="204" customFormat="1" hidden="1" outlineLevel="1" x14ac:dyDescent="0.2">
      <c r="A318" s="208" t="s">
        <v>334</v>
      </c>
      <c r="B318" s="281">
        <f>VLOOKUP(A318,Лист6!$A$1:$B$307,2,FALSE)</f>
        <v>15084.75</v>
      </c>
      <c r="C318" s="209"/>
      <c r="D318" s="209"/>
      <c r="E318" s="209"/>
      <c r="F318" s="210">
        <f t="shared" si="8"/>
        <v>0</v>
      </c>
      <c r="G318" s="291">
        <v>15084.75</v>
      </c>
      <c r="H318" s="209"/>
      <c r="I318" s="209"/>
      <c r="J318" s="209"/>
      <c r="K318" s="210"/>
      <c r="L318" s="291">
        <v>15084.75</v>
      </c>
    </row>
    <row r="319" spans="1:12" s="204" customFormat="1" hidden="1" outlineLevel="1" x14ac:dyDescent="0.2">
      <c r="A319" s="208" t="s">
        <v>336</v>
      </c>
      <c r="B319" s="281">
        <f>VLOOKUP(A319,Лист6!$A$1:$B$307,2,FALSE)</f>
        <v>272.41000000000003</v>
      </c>
      <c r="C319" s="209"/>
      <c r="D319" s="209"/>
      <c r="E319" s="209"/>
      <c r="F319" s="210">
        <f t="shared" si="8"/>
        <v>0</v>
      </c>
      <c r="G319" s="291">
        <v>272.41000000000003</v>
      </c>
      <c r="H319" s="209"/>
      <c r="I319" s="209"/>
      <c r="J319" s="209"/>
      <c r="K319" s="210"/>
      <c r="L319" s="291">
        <v>272.41000000000003</v>
      </c>
    </row>
    <row r="320" spans="1:12" s="204" customFormat="1" hidden="1" outlineLevel="1" x14ac:dyDescent="0.2">
      <c r="A320" s="208" t="str">
        <f>A421</f>
        <v>Плита тротуарная 6К.6 500*500*60</v>
      </c>
      <c r="B320" s="281"/>
      <c r="C320" s="209"/>
      <c r="D320" s="209"/>
      <c r="E320" s="209"/>
      <c r="F320" s="210"/>
      <c r="G320" s="291">
        <v>0</v>
      </c>
      <c r="H320" s="209"/>
      <c r="I320" s="209">
        <f>-I421</f>
        <v>0</v>
      </c>
      <c r="J320" s="209"/>
      <c r="K320" s="210"/>
      <c r="L320" s="291"/>
    </row>
    <row r="321" spans="1:12" s="204" customFormat="1" hidden="1" outlineLevel="1" x14ac:dyDescent="0.2">
      <c r="A321" s="208" t="str">
        <f>A422</f>
        <v>Тройник 159*8 ст.13ХФА ТУ 1469-004-82932963-2016</v>
      </c>
      <c r="B321" s="281"/>
      <c r="C321" s="209"/>
      <c r="D321" s="209"/>
      <c r="E321" s="209"/>
      <c r="F321" s="210"/>
      <c r="G321" s="291">
        <v>0</v>
      </c>
      <c r="H321" s="209"/>
      <c r="I321" s="209">
        <f>-I422</f>
        <v>0</v>
      </c>
      <c r="J321" s="209"/>
      <c r="K321" s="210"/>
      <c r="L321" s="291"/>
    </row>
    <row r="322" spans="1:12" s="204" customFormat="1" hidden="1" outlineLevel="1" x14ac:dyDescent="0.2">
      <c r="A322" s="208" t="str">
        <f>A424</f>
        <v>Труба 159*8 Гост 8732</v>
      </c>
      <c r="B322" s="281"/>
      <c r="C322" s="209"/>
      <c r="D322" s="209"/>
      <c r="E322" s="209"/>
      <c r="F322" s="210"/>
      <c r="G322" s="291">
        <v>0</v>
      </c>
      <c r="H322" s="209"/>
      <c r="I322" s="209">
        <f>-I424</f>
        <v>0</v>
      </c>
      <c r="J322" s="209"/>
      <c r="K322" s="210"/>
      <c r="L322" s="291"/>
    </row>
    <row r="323" spans="1:12" s="204" customFormat="1" hidden="1" outlineLevel="1" x14ac:dyDescent="0.2">
      <c r="A323" s="208" t="s">
        <v>337</v>
      </c>
      <c r="B323" s="281">
        <f>VLOOKUP(A323,Лист6!$A$1:$B$307,2,FALSE)</f>
        <v>423.73</v>
      </c>
      <c r="C323" s="209"/>
      <c r="D323" s="209"/>
      <c r="E323" s="209"/>
      <c r="F323" s="210">
        <f t="shared" si="8"/>
        <v>0</v>
      </c>
      <c r="G323" s="291">
        <v>423.73</v>
      </c>
      <c r="H323" s="209"/>
      <c r="I323" s="209"/>
      <c r="J323" s="209"/>
      <c r="K323" s="210"/>
      <c r="L323" s="291">
        <v>423.73</v>
      </c>
    </row>
    <row r="324" spans="1:12" s="204" customFormat="1" hidden="1" outlineLevel="1" x14ac:dyDescent="0.2">
      <c r="A324" s="208" t="s">
        <v>338</v>
      </c>
      <c r="B324" s="281">
        <f>G324</f>
        <v>3813.56</v>
      </c>
      <c r="C324" s="209"/>
      <c r="D324" s="209"/>
      <c r="E324" s="209"/>
      <c r="F324" s="210">
        <f t="shared" si="8"/>
        <v>0</v>
      </c>
      <c r="G324" s="291">
        <v>3813.56</v>
      </c>
      <c r="H324" s="209"/>
      <c r="I324" s="209"/>
      <c r="J324" s="209"/>
      <c r="K324" s="210"/>
      <c r="L324" s="291">
        <v>3813.56</v>
      </c>
    </row>
    <row r="325" spans="1:12" s="204" customFormat="1" hidden="1" outlineLevel="1" x14ac:dyDescent="0.2">
      <c r="A325" s="208" t="s">
        <v>339</v>
      </c>
      <c r="B325" s="281">
        <f>VLOOKUP(A325,Лист6!$A$1:$B$307,2,FALSE)</f>
        <v>3725.8</v>
      </c>
      <c r="C325" s="209"/>
      <c r="D325" s="209"/>
      <c r="E325" s="209"/>
      <c r="F325" s="210">
        <f t="shared" si="8"/>
        <v>0</v>
      </c>
      <c r="G325" s="291">
        <v>3725.8</v>
      </c>
      <c r="H325" s="209"/>
      <c r="I325" s="209"/>
      <c r="J325" s="209"/>
      <c r="K325" s="210"/>
      <c r="L325" s="291">
        <v>3725.8</v>
      </c>
    </row>
    <row r="326" spans="1:12" ht="12" collapsed="1" thickBot="1" x14ac:dyDescent="0.25">
      <c r="A326" s="134" t="s">
        <v>435</v>
      </c>
      <c r="B326" s="282">
        <f>'10'!D665</f>
        <v>3203537.1</v>
      </c>
      <c r="C326" s="246">
        <v>0</v>
      </c>
      <c r="D326" s="246">
        <v>0</v>
      </c>
      <c r="E326" s="246">
        <v>0</v>
      </c>
      <c r="F326" s="247">
        <v>0</v>
      </c>
      <c r="G326" s="292">
        <f t="shared" ref="G326" si="10">B326+D326-E326</f>
        <v>3203537.1</v>
      </c>
      <c r="H326" s="246">
        <v>0</v>
      </c>
      <c r="I326" s="246">
        <v>0</v>
      </c>
      <c r="J326" s="246">
        <v>0</v>
      </c>
      <c r="K326" s="247">
        <v>0</v>
      </c>
      <c r="L326" s="292">
        <f t="shared" ref="L326" si="11">G326+I326-J326</f>
        <v>3203537.1</v>
      </c>
    </row>
    <row r="327" spans="1:12" hidden="1" outlineLevel="1" x14ac:dyDescent="0.2">
      <c r="A327" s="222" t="s">
        <v>340</v>
      </c>
      <c r="B327" s="283">
        <v>4136.58</v>
      </c>
      <c r="C327" s="223"/>
      <c r="D327" s="223"/>
      <c r="E327" s="223"/>
      <c r="F327" s="223"/>
      <c r="G327" s="293">
        <f t="shared" ref="G327:G390" si="12">B327-E327+D327</f>
        <v>4136.58</v>
      </c>
      <c r="H327" s="223"/>
      <c r="I327" s="223"/>
      <c r="J327" s="223"/>
      <c r="K327" s="223"/>
      <c r="L327" s="293">
        <f t="shared" ref="L327:L390" si="13">G327-J327+I327</f>
        <v>4136.58</v>
      </c>
    </row>
    <row r="328" spans="1:12" hidden="1" outlineLevel="1" x14ac:dyDescent="0.2">
      <c r="A328" s="224" t="s">
        <v>341</v>
      </c>
      <c r="B328" s="284">
        <v>131831.67999999999</v>
      </c>
      <c r="C328" s="221"/>
      <c r="D328" s="221"/>
      <c r="E328" s="221"/>
      <c r="F328" s="221"/>
      <c r="G328" s="294">
        <f t="shared" si="12"/>
        <v>131831.67999999999</v>
      </c>
      <c r="H328" s="221"/>
      <c r="I328" s="221"/>
      <c r="J328" s="221"/>
      <c r="K328" s="221"/>
      <c r="L328" s="294">
        <f t="shared" si="13"/>
        <v>131831.67999999999</v>
      </c>
    </row>
    <row r="329" spans="1:12" hidden="1" outlineLevel="1" x14ac:dyDescent="0.2">
      <c r="A329" s="224" t="s">
        <v>342</v>
      </c>
      <c r="B329" s="284">
        <v>4881.3599999999997</v>
      </c>
      <c r="C329" s="221"/>
      <c r="D329" s="221"/>
      <c r="E329" s="221"/>
      <c r="F329" s="221"/>
      <c r="G329" s="294">
        <f t="shared" si="12"/>
        <v>4881.3599999999997</v>
      </c>
      <c r="H329" s="221"/>
      <c r="I329" s="221"/>
      <c r="J329" s="221"/>
      <c r="K329" s="221"/>
      <c r="L329" s="294">
        <f t="shared" si="13"/>
        <v>4881.3599999999997</v>
      </c>
    </row>
    <row r="330" spans="1:12" hidden="1" outlineLevel="1" x14ac:dyDescent="0.2">
      <c r="A330" s="224" t="s">
        <v>343</v>
      </c>
      <c r="B330" s="284">
        <v>14187.23</v>
      </c>
      <c r="C330" s="221"/>
      <c r="D330" s="221"/>
      <c r="E330" s="221"/>
      <c r="F330" s="221"/>
      <c r="G330" s="294">
        <f t="shared" si="12"/>
        <v>14187.23</v>
      </c>
      <c r="H330" s="221"/>
      <c r="I330" s="221"/>
      <c r="J330" s="221"/>
      <c r="K330" s="221"/>
      <c r="L330" s="294">
        <f t="shared" si="13"/>
        <v>14187.23</v>
      </c>
    </row>
    <row r="331" spans="1:12" hidden="1" outlineLevel="1" x14ac:dyDescent="0.2">
      <c r="A331" s="224" t="s">
        <v>344</v>
      </c>
      <c r="B331" s="284">
        <v>1735.59</v>
      </c>
      <c r="C331" s="221"/>
      <c r="D331" s="221"/>
      <c r="E331" s="221"/>
      <c r="F331" s="221"/>
      <c r="G331" s="294">
        <f t="shared" si="12"/>
        <v>1735.59</v>
      </c>
      <c r="H331" s="221"/>
      <c r="I331" s="221"/>
      <c r="J331" s="221"/>
      <c r="K331" s="221"/>
      <c r="L331" s="294">
        <f t="shared" si="13"/>
        <v>1735.59</v>
      </c>
    </row>
    <row r="332" spans="1:12" hidden="1" outlineLevel="1" x14ac:dyDescent="0.2">
      <c r="A332" s="224" t="s">
        <v>345</v>
      </c>
      <c r="B332" s="284">
        <v>1735.59</v>
      </c>
      <c r="C332" s="221"/>
      <c r="D332" s="221"/>
      <c r="E332" s="221"/>
      <c r="F332" s="221"/>
      <c r="G332" s="294">
        <f t="shared" si="12"/>
        <v>1735.59</v>
      </c>
      <c r="H332" s="221"/>
      <c r="I332" s="221"/>
      <c r="J332" s="221"/>
      <c r="K332" s="221"/>
      <c r="L332" s="294">
        <f t="shared" si="13"/>
        <v>1735.59</v>
      </c>
    </row>
    <row r="333" spans="1:12" hidden="1" outlineLevel="1" x14ac:dyDescent="0.2">
      <c r="A333" s="224" t="s">
        <v>346</v>
      </c>
      <c r="B333" s="284">
        <v>787.53</v>
      </c>
      <c r="C333" s="221"/>
      <c r="D333" s="221"/>
      <c r="E333" s="221"/>
      <c r="F333" s="221"/>
      <c r="G333" s="294">
        <f t="shared" si="12"/>
        <v>787.53</v>
      </c>
      <c r="H333" s="221"/>
      <c r="I333" s="221"/>
      <c r="J333" s="221"/>
      <c r="K333" s="221"/>
      <c r="L333" s="294">
        <f t="shared" si="13"/>
        <v>787.53</v>
      </c>
    </row>
    <row r="334" spans="1:12" hidden="1" outlineLevel="1" x14ac:dyDescent="0.2">
      <c r="A334" s="224" t="s">
        <v>347</v>
      </c>
      <c r="B334" s="284">
        <v>14962.4</v>
      </c>
      <c r="C334" s="221"/>
      <c r="D334" s="221"/>
      <c r="E334" s="221"/>
      <c r="F334" s="221"/>
      <c r="G334" s="294">
        <f t="shared" si="12"/>
        <v>14962.4</v>
      </c>
      <c r="H334" s="221"/>
      <c r="I334" s="221"/>
      <c r="J334" s="221"/>
      <c r="K334" s="221"/>
      <c r="L334" s="294">
        <f t="shared" si="13"/>
        <v>14962.4</v>
      </c>
    </row>
    <row r="335" spans="1:12" hidden="1" outlineLevel="1" x14ac:dyDescent="0.2">
      <c r="A335" s="224" t="s">
        <v>348</v>
      </c>
      <c r="B335" s="284">
        <v>17383.419999999998</v>
      </c>
      <c r="C335" s="221"/>
      <c r="D335" s="221"/>
      <c r="E335" s="221"/>
      <c r="F335" s="221"/>
      <c r="G335" s="294">
        <f t="shared" si="12"/>
        <v>17383.419999999998</v>
      </c>
      <c r="H335" s="221"/>
      <c r="I335" s="221"/>
      <c r="J335" s="221"/>
      <c r="K335" s="221"/>
      <c r="L335" s="294">
        <f t="shared" si="13"/>
        <v>17383.419999999998</v>
      </c>
    </row>
    <row r="336" spans="1:12" hidden="1" outlineLevel="1" x14ac:dyDescent="0.2">
      <c r="A336" s="224" t="s">
        <v>349</v>
      </c>
      <c r="B336" s="284">
        <v>16100</v>
      </c>
      <c r="C336" s="221"/>
      <c r="D336" s="221"/>
      <c r="E336" s="221"/>
      <c r="F336" s="221"/>
      <c r="G336" s="294">
        <f t="shared" si="12"/>
        <v>16100</v>
      </c>
      <c r="H336" s="221"/>
      <c r="I336" s="221"/>
      <c r="J336" s="221"/>
      <c r="K336" s="221"/>
      <c r="L336" s="294">
        <f t="shared" si="13"/>
        <v>16100</v>
      </c>
    </row>
    <row r="337" spans="1:12" hidden="1" outlineLevel="1" x14ac:dyDescent="0.2">
      <c r="A337" s="224" t="s">
        <v>350</v>
      </c>
      <c r="B337" s="284">
        <v>4924.49</v>
      </c>
      <c r="C337" s="221"/>
      <c r="D337" s="221"/>
      <c r="E337" s="221"/>
      <c r="F337" s="221"/>
      <c r="G337" s="294">
        <f t="shared" si="12"/>
        <v>4924.49</v>
      </c>
      <c r="H337" s="221"/>
      <c r="I337" s="221"/>
      <c r="J337" s="221"/>
      <c r="K337" s="221"/>
      <c r="L337" s="294">
        <f t="shared" si="13"/>
        <v>4924.49</v>
      </c>
    </row>
    <row r="338" spans="1:12" hidden="1" outlineLevel="1" x14ac:dyDescent="0.2">
      <c r="A338" s="224" t="s">
        <v>351</v>
      </c>
      <c r="B338" s="284">
        <v>6560.68</v>
      </c>
      <c r="C338" s="221"/>
      <c r="D338" s="221"/>
      <c r="E338" s="221"/>
      <c r="F338" s="221"/>
      <c r="G338" s="294">
        <f t="shared" si="12"/>
        <v>6560.68</v>
      </c>
      <c r="H338" s="221"/>
      <c r="I338" s="221"/>
      <c r="J338" s="221"/>
      <c r="K338" s="221"/>
      <c r="L338" s="294">
        <f t="shared" si="13"/>
        <v>6560.68</v>
      </c>
    </row>
    <row r="339" spans="1:12" hidden="1" outlineLevel="1" x14ac:dyDescent="0.2">
      <c r="A339" s="224" t="s">
        <v>352</v>
      </c>
      <c r="B339" s="284">
        <v>12128.4</v>
      </c>
      <c r="C339" s="221"/>
      <c r="D339" s="221"/>
      <c r="E339" s="221"/>
      <c r="F339" s="221"/>
      <c r="G339" s="294">
        <f t="shared" si="12"/>
        <v>12128.4</v>
      </c>
      <c r="H339" s="221"/>
      <c r="I339" s="221"/>
      <c r="J339" s="221"/>
      <c r="K339" s="221"/>
      <c r="L339" s="294">
        <f t="shared" si="13"/>
        <v>12128.4</v>
      </c>
    </row>
    <row r="340" spans="1:12" hidden="1" outlineLevel="1" x14ac:dyDescent="0.2">
      <c r="A340" s="224" t="s">
        <v>353</v>
      </c>
      <c r="B340" s="284">
        <v>173578</v>
      </c>
      <c r="C340" s="221"/>
      <c r="D340" s="221"/>
      <c r="E340" s="221"/>
      <c r="F340" s="221"/>
      <c r="G340" s="294">
        <f t="shared" si="12"/>
        <v>173578</v>
      </c>
      <c r="H340" s="221"/>
      <c r="I340" s="221"/>
      <c r="J340" s="221"/>
      <c r="K340" s="221"/>
      <c r="L340" s="294">
        <f t="shared" si="13"/>
        <v>173578</v>
      </c>
    </row>
    <row r="341" spans="1:12" hidden="1" outlineLevel="1" x14ac:dyDescent="0.2">
      <c r="A341" s="224" t="s">
        <v>354</v>
      </c>
      <c r="B341" s="284">
        <v>358405.6</v>
      </c>
      <c r="C341" s="221"/>
      <c r="D341" s="221"/>
      <c r="E341" s="221"/>
      <c r="F341" s="221"/>
      <c r="G341" s="294">
        <f t="shared" si="12"/>
        <v>358405.6</v>
      </c>
      <c r="H341" s="221"/>
      <c r="I341" s="221"/>
      <c r="J341" s="221"/>
      <c r="K341" s="221"/>
      <c r="L341" s="294">
        <f t="shared" si="13"/>
        <v>358405.6</v>
      </c>
    </row>
    <row r="342" spans="1:12" hidden="1" outlineLevel="1" x14ac:dyDescent="0.2">
      <c r="A342" s="224" t="s">
        <v>355</v>
      </c>
      <c r="B342" s="284">
        <v>86390.79</v>
      </c>
      <c r="C342" s="221"/>
      <c r="D342" s="221"/>
      <c r="E342" s="221"/>
      <c r="F342" s="221"/>
      <c r="G342" s="294">
        <f t="shared" si="12"/>
        <v>86390.79</v>
      </c>
      <c r="H342" s="221"/>
      <c r="I342" s="221"/>
      <c r="J342" s="221"/>
      <c r="K342" s="221"/>
      <c r="L342" s="294">
        <f t="shared" si="13"/>
        <v>86390.79</v>
      </c>
    </row>
    <row r="343" spans="1:12" hidden="1" outlineLevel="1" x14ac:dyDescent="0.2">
      <c r="A343" s="224" t="s">
        <v>356</v>
      </c>
      <c r="B343" s="284">
        <v>7752.6</v>
      </c>
      <c r="C343" s="221"/>
      <c r="D343" s="221"/>
      <c r="E343" s="221"/>
      <c r="F343" s="221"/>
      <c r="G343" s="294">
        <f t="shared" si="12"/>
        <v>7752.6</v>
      </c>
      <c r="H343" s="221"/>
      <c r="I343" s="221"/>
      <c r="J343" s="221"/>
      <c r="K343" s="221"/>
      <c r="L343" s="294">
        <f t="shared" si="13"/>
        <v>7752.6</v>
      </c>
    </row>
    <row r="344" spans="1:12" hidden="1" outlineLevel="1" x14ac:dyDescent="0.2">
      <c r="A344" s="224" t="s">
        <v>357</v>
      </c>
      <c r="B344" s="284">
        <v>18880</v>
      </c>
      <c r="C344" s="221"/>
      <c r="D344" s="221"/>
      <c r="E344" s="221"/>
      <c r="F344" s="221"/>
      <c r="G344" s="294">
        <f t="shared" si="12"/>
        <v>18880</v>
      </c>
      <c r="H344" s="221"/>
      <c r="I344" s="221"/>
      <c r="J344" s="221"/>
      <c r="K344" s="221"/>
      <c r="L344" s="294">
        <f t="shared" si="13"/>
        <v>18880</v>
      </c>
    </row>
    <row r="345" spans="1:12" hidden="1" outlineLevel="1" x14ac:dyDescent="0.2">
      <c r="A345" s="224" t="s">
        <v>358</v>
      </c>
      <c r="B345" s="284">
        <v>234.78</v>
      </c>
      <c r="C345" s="221"/>
      <c r="D345" s="221"/>
      <c r="E345" s="221"/>
      <c r="F345" s="221"/>
      <c r="G345" s="294">
        <f t="shared" si="12"/>
        <v>234.78</v>
      </c>
      <c r="H345" s="221"/>
      <c r="I345" s="221"/>
      <c r="J345" s="221"/>
      <c r="K345" s="221"/>
      <c r="L345" s="294">
        <f t="shared" si="13"/>
        <v>234.78</v>
      </c>
    </row>
    <row r="346" spans="1:12" hidden="1" outlineLevel="1" x14ac:dyDescent="0.2">
      <c r="A346" s="224" t="s">
        <v>359</v>
      </c>
      <c r="B346" s="284">
        <v>690000</v>
      </c>
      <c r="C346" s="221"/>
      <c r="D346" s="221"/>
      <c r="E346" s="221"/>
      <c r="F346" s="221"/>
      <c r="G346" s="294">
        <f t="shared" si="12"/>
        <v>690000</v>
      </c>
      <c r="H346" s="221"/>
      <c r="I346" s="221"/>
      <c r="J346" s="221"/>
      <c r="K346" s="221"/>
      <c r="L346" s="294">
        <f t="shared" si="13"/>
        <v>690000</v>
      </c>
    </row>
    <row r="347" spans="1:12" hidden="1" outlineLevel="1" x14ac:dyDescent="0.2">
      <c r="A347" s="224" t="s">
        <v>360</v>
      </c>
      <c r="B347" s="284">
        <v>20745.21</v>
      </c>
      <c r="C347" s="221"/>
      <c r="D347" s="221"/>
      <c r="E347" s="221"/>
      <c r="F347" s="221"/>
      <c r="G347" s="294">
        <f t="shared" si="12"/>
        <v>20745.21</v>
      </c>
      <c r="H347" s="221"/>
      <c r="I347" s="221"/>
      <c r="J347" s="221"/>
      <c r="K347" s="221"/>
      <c r="L347" s="294">
        <f t="shared" si="13"/>
        <v>20745.21</v>
      </c>
    </row>
    <row r="348" spans="1:12" hidden="1" outlineLevel="1" x14ac:dyDescent="0.2">
      <c r="A348" s="224" t="s">
        <v>361</v>
      </c>
      <c r="B348" s="284">
        <v>7555.59</v>
      </c>
      <c r="C348" s="221"/>
      <c r="D348" s="221"/>
      <c r="E348" s="221"/>
      <c r="F348" s="221"/>
      <c r="G348" s="294">
        <f t="shared" si="12"/>
        <v>7555.59</v>
      </c>
      <c r="H348" s="221"/>
      <c r="I348" s="221"/>
      <c r="J348" s="221"/>
      <c r="K348" s="221"/>
      <c r="L348" s="294">
        <f t="shared" si="13"/>
        <v>7555.59</v>
      </c>
    </row>
    <row r="349" spans="1:12" hidden="1" outlineLevel="1" x14ac:dyDescent="0.2">
      <c r="A349" s="224" t="s">
        <v>362</v>
      </c>
      <c r="B349" s="284">
        <v>9293.24</v>
      </c>
      <c r="C349" s="221"/>
      <c r="D349" s="221"/>
      <c r="E349" s="221"/>
      <c r="F349" s="221"/>
      <c r="G349" s="294">
        <f t="shared" si="12"/>
        <v>9293.24</v>
      </c>
      <c r="H349" s="221"/>
      <c r="I349" s="221"/>
      <c r="J349" s="221"/>
      <c r="K349" s="221"/>
      <c r="L349" s="294">
        <f t="shared" si="13"/>
        <v>9293.24</v>
      </c>
    </row>
    <row r="350" spans="1:12" hidden="1" outlineLevel="1" x14ac:dyDescent="0.2">
      <c r="A350" s="224" t="s">
        <v>363</v>
      </c>
      <c r="B350" s="284">
        <v>32134.16</v>
      </c>
      <c r="C350" s="221"/>
      <c r="D350" s="221"/>
      <c r="E350" s="221"/>
      <c r="F350" s="221"/>
      <c r="G350" s="294">
        <f t="shared" si="12"/>
        <v>32134.16</v>
      </c>
      <c r="H350" s="221"/>
      <c r="I350" s="221"/>
      <c r="J350" s="221"/>
      <c r="K350" s="221"/>
      <c r="L350" s="294">
        <f t="shared" si="13"/>
        <v>32134.16</v>
      </c>
    </row>
    <row r="351" spans="1:12" hidden="1" outlineLevel="1" x14ac:dyDescent="0.2">
      <c r="A351" s="224" t="s">
        <v>364</v>
      </c>
      <c r="B351" s="284">
        <v>1137.97</v>
      </c>
      <c r="C351" s="221"/>
      <c r="D351" s="221"/>
      <c r="E351" s="221"/>
      <c r="F351" s="221"/>
      <c r="G351" s="294">
        <f t="shared" si="12"/>
        <v>1137.97</v>
      </c>
      <c r="H351" s="221"/>
      <c r="I351" s="221"/>
      <c r="J351" s="221"/>
      <c r="K351" s="221"/>
      <c r="L351" s="294">
        <f t="shared" si="13"/>
        <v>1137.97</v>
      </c>
    </row>
    <row r="352" spans="1:12" hidden="1" outlineLevel="1" x14ac:dyDescent="0.2">
      <c r="A352" s="224" t="s">
        <v>365</v>
      </c>
      <c r="B352" s="284">
        <v>43247</v>
      </c>
      <c r="C352" s="221"/>
      <c r="D352" s="221"/>
      <c r="E352" s="221"/>
      <c r="F352" s="221"/>
      <c r="G352" s="294">
        <f t="shared" si="12"/>
        <v>43247</v>
      </c>
      <c r="H352" s="221"/>
      <c r="I352" s="221"/>
      <c r="J352" s="221"/>
      <c r="K352" s="221"/>
      <c r="L352" s="294">
        <f t="shared" si="13"/>
        <v>43247</v>
      </c>
    </row>
    <row r="353" spans="1:12" hidden="1" outlineLevel="1" x14ac:dyDescent="0.2">
      <c r="A353" s="224" t="s">
        <v>366</v>
      </c>
      <c r="B353" s="284">
        <v>23831.279999999999</v>
      </c>
      <c r="C353" s="221"/>
      <c r="D353" s="221"/>
      <c r="E353" s="221"/>
      <c r="F353" s="221"/>
      <c r="G353" s="294">
        <f t="shared" si="12"/>
        <v>23831.279999999999</v>
      </c>
      <c r="H353" s="221"/>
      <c r="I353" s="221"/>
      <c r="J353" s="221"/>
      <c r="K353" s="221"/>
      <c r="L353" s="294">
        <f t="shared" si="13"/>
        <v>23831.279999999999</v>
      </c>
    </row>
    <row r="354" spans="1:12" hidden="1" outlineLevel="1" x14ac:dyDescent="0.2">
      <c r="A354" s="224" t="s">
        <v>367</v>
      </c>
      <c r="B354" s="284">
        <v>2487.13</v>
      </c>
      <c r="C354" s="221"/>
      <c r="D354" s="221"/>
      <c r="E354" s="221"/>
      <c r="F354" s="221"/>
      <c r="G354" s="294">
        <f t="shared" si="12"/>
        <v>2487.13</v>
      </c>
      <c r="H354" s="221"/>
      <c r="I354" s="221"/>
      <c r="J354" s="221"/>
      <c r="K354" s="221"/>
      <c r="L354" s="294">
        <f t="shared" si="13"/>
        <v>2487.13</v>
      </c>
    </row>
    <row r="355" spans="1:12" hidden="1" outlineLevel="1" x14ac:dyDescent="0.2">
      <c r="A355" s="224" t="s">
        <v>368</v>
      </c>
      <c r="B355" s="284">
        <v>5223.7299999999996</v>
      </c>
      <c r="C355" s="221"/>
      <c r="D355" s="221"/>
      <c r="E355" s="221"/>
      <c r="F355" s="221"/>
      <c r="G355" s="294">
        <f t="shared" si="12"/>
        <v>5223.7299999999996</v>
      </c>
      <c r="H355" s="221"/>
      <c r="I355" s="221"/>
      <c r="J355" s="221"/>
      <c r="K355" s="221"/>
      <c r="L355" s="294">
        <f t="shared" si="13"/>
        <v>5223.7299999999996</v>
      </c>
    </row>
    <row r="356" spans="1:12" hidden="1" outlineLevel="1" x14ac:dyDescent="0.2">
      <c r="A356" s="224" t="s">
        <v>369</v>
      </c>
      <c r="B356" s="284">
        <v>3122.44</v>
      </c>
      <c r="C356" s="221"/>
      <c r="D356" s="221"/>
      <c r="E356" s="221"/>
      <c r="F356" s="221"/>
      <c r="G356" s="294">
        <f t="shared" si="12"/>
        <v>3122.44</v>
      </c>
      <c r="H356" s="221"/>
      <c r="I356" s="221"/>
      <c r="J356" s="221"/>
      <c r="K356" s="221"/>
      <c r="L356" s="294">
        <f t="shared" si="13"/>
        <v>3122.44</v>
      </c>
    </row>
    <row r="357" spans="1:12" hidden="1" outlineLevel="1" x14ac:dyDescent="0.2">
      <c r="A357" s="224" t="s">
        <v>452</v>
      </c>
      <c r="B357" s="284">
        <v>4830.51</v>
      </c>
      <c r="C357" s="221"/>
      <c r="D357" s="221"/>
      <c r="E357" s="221"/>
      <c r="F357" s="221"/>
      <c r="G357" s="294">
        <f t="shared" si="12"/>
        <v>4830.51</v>
      </c>
      <c r="H357" s="221"/>
      <c r="I357" s="221"/>
      <c r="J357" s="221"/>
      <c r="K357" s="221"/>
      <c r="L357" s="294">
        <f t="shared" si="13"/>
        <v>4830.51</v>
      </c>
    </row>
    <row r="358" spans="1:12" hidden="1" outlineLevel="1" x14ac:dyDescent="0.2">
      <c r="A358" s="224" t="s">
        <v>370</v>
      </c>
      <c r="B358" s="284">
        <v>4040.4</v>
      </c>
      <c r="C358" s="221"/>
      <c r="D358" s="221"/>
      <c r="E358" s="221"/>
      <c r="F358" s="221"/>
      <c r="G358" s="294">
        <f t="shared" si="12"/>
        <v>4040.4</v>
      </c>
      <c r="H358" s="221"/>
      <c r="I358" s="221"/>
      <c r="J358" s="221"/>
      <c r="K358" s="221"/>
      <c r="L358" s="294">
        <f t="shared" si="13"/>
        <v>4040.4</v>
      </c>
    </row>
    <row r="359" spans="1:12" hidden="1" outlineLevel="1" x14ac:dyDescent="0.2">
      <c r="A359" s="224" t="s">
        <v>371</v>
      </c>
      <c r="B359" s="284">
        <v>541.29</v>
      </c>
      <c r="C359" s="221"/>
      <c r="D359" s="221"/>
      <c r="E359" s="221"/>
      <c r="F359" s="221"/>
      <c r="G359" s="294">
        <f t="shared" si="12"/>
        <v>541.29</v>
      </c>
      <c r="H359" s="221"/>
      <c r="I359" s="221"/>
      <c r="J359" s="221"/>
      <c r="K359" s="221"/>
      <c r="L359" s="294">
        <f t="shared" si="13"/>
        <v>541.29</v>
      </c>
    </row>
    <row r="360" spans="1:12" hidden="1" outlineLevel="1" x14ac:dyDescent="0.2">
      <c r="A360" s="224" t="s">
        <v>372</v>
      </c>
      <c r="B360" s="284">
        <v>3047.94</v>
      </c>
      <c r="C360" s="221"/>
      <c r="D360" s="221"/>
      <c r="E360" s="221"/>
      <c r="F360" s="221"/>
      <c r="G360" s="294">
        <f t="shared" si="12"/>
        <v>3047.94</v>
      </c>
      <c r="H360" s="221"/>
      <c r="I360" s="221"/>
      <c r="J360" s="221"/>
      <c r="K360" s="221"/>
      <c r="L360" s="294">
        <f t="shared" si="13"/>
        <v>3047.94</v>
      </c>
    </row>
    <row r="361" spans="1:12" hidden="1" outlineLevel="1" x14ac:dyDescent="0.2">
      <c r="A361" s="224" t="s">
        <v>373</v>
      </c>
      <c r="B361" s="284">
        <v>1559.32</v>
      </c>
      <c r="C361" s="221"/>
      <c r="D361" s="221"/>
      <c r="E361" s="221"/>
      <c r="F361" s="221"/>
      <c r="G361" s="294">
        <f t="shared" si="12"/>
        <v>1559.32</v>
      </c>
      <c r="H361" s="221"/>
      <c r="I361" s="221"/>
      <c r="J361" s="221"/>
      <c r="K361" s="221"/>
      <c r="L361" s="294">
        <f t="shared" si="13"/>
        <v>1559.32</v>
      </c>
    </row>
    <row r="362" spans="1:12" hidden="1" outlineLevel="1" x14ac:dyDescent="0.2">
      <c r="A362" s="224" t="s">
        <v>374</v>
      </c>
      <c r="B362" s="284">
        <v>1650</v>
      </c>
      <c r="C362" s="221"/>
      <c r="D362" s="221"/>
      <c r="E362" s="221"/>
      <c r="F362" s="221"/>
      <c r="G362" s="294">
        <f t="shared" si="12"/>
        <v>1650</v>
      </c>
      <c r="H362" s="221"/>
      <c r="I362" s="221"/>
      <c r="J362" s="221"/>
      <c r="K362" s="221"/>
      <c r="L362" s="294">
        <f t="shared" si="13"/>
        <v>1650</v>
      </c>
    </row>
    <row r="363" spans="1:12" hidden="1" outlineLevel="1" x14ac:dyDescent="0.2">
      <c r="A363" s="224" t="s">
        <v>375</v>
      </c>
      <c r="B363" s="284">
        <v>3300</v>
      </c>
      <c r="C363" s="221"/>
      <c r="D363" s="221"/>
      <c r="E363" s="221"/>
      <c r="F363" s="221"/>
      <c r="G363" s="294">
        <f t="shared" si="12"/>
        <v>3300</v>
      </c>
      <c r="H363" s="221"/>
      <c r="I363" s="221"/>
      <c r="J363" s="221"/>
      <c r="K363" s="221"/>
      <c r="L363" s="294">
        <f t="shared" si="13"/>
        <v>3300</v>
      </c>
    </row>
    <row r="364" spans="1:12" hidden="1" outlineLevel="1" x14ac:dyDescent="0.2">
      <c r="A364" s="224" t="s">
        <v>376</v>
      </c>
      <c r="B364" s="284">
        <v>138532</v>
      </c>
      <c r="C364" s="221"/>
      <c r="D364" s="221"/>
      <c r="E364" s="221"/>
      <c r="F364" s="221"/>
      <c r="G364" s="294">
        <f t="shared" si="12"/>
        <v>138532</v>
      </c>
      <c r="H364" s="221"/>
      <c r="I364" s="221"/>
      <c r="J364" s="221"/>
      <c r="K364" s="221"/>
      <c r="L364" s="294">
        <f t="shared" si="13"/>
        <v>138532</v>
      </c>
    </row>
    <row r="365" spans="1:12" hidden="1" outlineLevel="1" x14ac:dyDescent="0.2">
      <c r="A365" s="224" t="s">
        <v>377</v>
      </c>
      <c r="B365" s="284">
        <v>3768.64</v>
      </c>
      <c r="C365" s="221"/>
      <c r="D365" s="221"/>
      <c r="E365" s="221"/>
      <c r="F365" s="221"/>
      <c r="G365" s="294">
        <f t="shared" si="12"/>
        <v>3768.64</v>
      </c>
      <c r="H365" s="221"/>
      <c r="I365" s="221"/>
      <c r="J365" s="221"/>
      <c r="K365" s="221"/>
      <c r="L365" s="294">
        <f t="shared" si="13"/>
        <v>3768.64</v>
      </c>
    </row>
    <row r="366" spans="1:12" hidden="1" outlineLevel="1" x14ac:dyDescent="0.2">
      <c r="A366" s="224" t="s">
        <v>378</v>
      </c>
      <c r="B366" s="284">
        <v>29386.5</v>
      </c>
      <c r="C366" s="221"/>
      <c r="D366" s="221"/>
      <c r="E366" s="221"/>
      <c r="F366" s="221"/>
      <c r="G366" s="294">
        <f t="shared" si="12"/>
        <v>29386.5</v>
      </c>
      <c r="H366" s="221"/>
      <c r="I366" s="221"/>
      <c r="J366" s="221"/>
      <c r="K366" s="221"/>
      <c r="L366" s="294">
        <f t="shared" si="13"/>
        <v>29386.5</v>
      </c>
    </row>
    <row r="367" spans="1:12" hidden="1" outlineLevel="1" x14ac:dyDescent="0.2">
      <c r="A367" s="224" t="s">
        <v>379</v>
      </c>
      <c r="B367" s="284">
        <v>1982.4</v>
      </c>
      <c r="C367" s="221"/>
      <c r="D367" s="221"/>
      <c r="E367" s="221"/>
      <c r="F367" s="221"/>
      <c r="G367" s="294">
        <f t="shared" si="12"/>
        <v>1982.4</v>
      </c>
      <c r="H367" s="221"/>
      <c r="I367" s="221"/>
      <c r="J367" s="221"/>
      <c r="K367" s="221"/>
      <c r="L367" s="294">
        <f t="shared" si="13"/>
        <v>1982.4</v>
      </c>
    </row>
    <row r="368" spans="1:12" hidden="1" outlineLevel="1" x14ac:dyDescent="0.2">
      <c r="A368" s="224" t="s">
        <v>477</v>
      </c>
      <c r="B368" s="284">
        <v>57897.46</v>
      </c>
      <c r="C368" s="221"/>
      <c r="D368" s="221"/>
      <c r="E368" s="221"/>
      <c r="F368" s="221"/>
      <c r="G368" s="294">
        <f t="shared" si="12"/>
        <v>57897.46</v>
      </c>
      <c r="H368" s="221"/>
      <c r="I368" s="221"/>
      <c r="J368" s="221"/>
      <c r="K368" s="221"/>
      <c r="L368" s="294">
        <f t="shared" si="13"/>
        <v>57897.46</v>
      </c>
    </row>
    <row r="369" spans="1:12" hidden="1" outlineLevel="1" x14ac:dyDescent="0.2">
      <c r="A369" s="224" t="s">
        <v>381</v>
      </c>
      <c r="B369" s="284">
        <v>19231.28</v>
      </c>
      <c r="C369" s="221"/>
      <c r="D369" s="221"/>
      <c r="E369" s="221"/>
      <c r="F369" s="221"/>
      <c r="G369" s="294">
        <f t="shared" si="12"/>
        <v>19231.28</v>
      </c>
      <c r="H369" s="221"/>
      <c r="I369" s="221"/>
      <c r="J369" s="221"/>
      <c r="K369" s="221"/>
      <c r="L369" s="294">
        <f t="shared" si="13"/>
        <v>19231.28</v>
      </c>
    </row>
    <row r="370" spans="1:12" hidden="1" outlineLevel="1" x14ac:dyDescent="0.2">
      <c r="A370" s="224" t="s">
        <v>382</v>
      </c>
      <c r="B370" s="284">
        <v>7105</v>
      </c>
      <c r="C370" s="221"/>
      <c r="D370" s="221"/>
      <c r="E370" s="221"/>
      <c r="F370" s="221"/>
      <c r="G370" s="294">
        <f t="shared" si="12"/>
        <v>7105</v>
      </c>
      <c r="H370" s="221"/>
      <c r="I370" s="221"/>
      <c r="J370" s="221"/>
      <c r="K370" s="221"/>
      <c r="L370" s="294">
        <f t="shared" si="13"/>
        <v>7105</v>
      </c>
    </row>
    <row r="371" spans="1:12" hidden="1" outlineLevel="1" x14ac:dyDescent="0.2">
      <c r="A371" s="224" t="s">
        <v>383</v>
      </c>
      <c r="B371" s="284">
        <v>7540</v>
      </c>
      <c r="C371" s="221"/>
      <c r="D371" s="221"/>
      <c r="E371" s="221"/>
      <c r="F371" s="221"/>
      <c r="G371" s="294">
        <f t="shared" si="12"/>
        <v>7540</v>
      </c>
      <c r="H371" s="221"/>
      <c r="I371" s="221"/>
      <c r="J371" s="221"/>
      <c r="K371" s="221"/>
      <c r="L371" s="294">
        <f t="shared" si="13"/>
        <v>7540</v>
      </c>
    </row>
    <row r="372" spans="1:12" hidden="1" outlineLevel="1" x14ac:dyDescent="0.2">
      <c r="A372" s="224" t="s">
        <v>384</v>
      </c>
      <c r="B372" s="284">
        <v>1798.77</v>
      </c>
      <c r="C372" s="221"/>
      <c r="D372" s="221"/>
      <c r="E372" s="221"/>
      <c r="F372" s="221"/>
      <c r="G372" s="294">
        <f t="shared" si="12"/>
        <v>1798.77</v>
      </c>
      <c r="H372" s="221"/>
      <c r="I372" s="221"/>
      <c r="J372" s="221"/>
      <c r="K372" s="221"/>
      <c r="L372" s="294">
        <f t="shared" si="13"/>
        <v>1798.77</v>
      </c>
    </row>
    <row r="373" spans="1:12" hidden="1" outlineLevel="1" x14ac:dyDescent="0.2">
      <c r="A373" s="224" t="s">
        <v>385</v>
      </c>
      <c r="B373" s="284">
        <v>7902.5</v>
      </c>
      <c r="C373" s="221"/>
      <c r="D373" s="221"/>
      <c r="E373" s="221"/>
      <c r="F373" s="221"/>
      <c r="G373" s="294">
        <f t="shared" si="12"/>
        <v>7902.5</v>
      </c>
      <c r="H373" s="221"/>
      <c r="I373" s="221"/>
      <c r="J373" s="221"/>
      <c r="K373" s="221"/>
      <c r="L373" s="294">
        <f t="shared" si="13"/>
        <v>7902.5</v>
      </c>
    </row>
    <row r="374" spans="1:12" hidden="1" outlineLevel="1" x14ac:dyDescent="0.2">
      <c r="A374" s="224" t="s">
        <v>386</v>
      </c>
      <c r="B374" s="284">
        <v>2913.63</v>
      </c>
      <c r="C374" s="221"/>
      <c r="D374" s="221"/>
      <c r="E374" s="221"/>
      <c r="F374" s="221"/>
      <c r="G374" s="294">
        <f t="shared" si="12"/>
        <v>2913.63</v>
      </c>
      <c r="H374" s="221"/>
      <c r="I374" s="221"/>
      <c r="J374" s="221"/>
      <c r="K374" s="221"/>
      <c r="L374" s="294">
        <f t="shared" si="13"/>
        <v>2913.63</v>
      </c>
    </row>
    <row r="375" spans="1:12" hidden="1" outlineLevel="1" x14ac:dyDescent="0.2">
      <c r="A375" s="224" t="s">
        <v>387</v>
      </c>
      <c r="B375" s="284">
        <v>8643.5</v>
      </c>
      <c r="C375" s="221"/>
      <c r="D375" s="221"/>
      <c r="E375" s="221"/>
      <c r="F375" s="221"/>
      <c r="G375" s="294">
        <f t="shared" si="12"/>
        <v>8643.5</v>
      </c>
      <c r="H375" s="221"/>
      <c r="I375" s="221"/>
      <c r="J375" s="221"/>
      <c r="K375" s="221"/>
      <c r="L375" s="294">
        <f t="shared" si="13"/>
        <v>8643.5</v>
      </c>
    </row>
    <row r="376" spans="1:12" hidden="1" outlineLevel="1" x14ac:dyDescent="0.2">
      <c r="A376" s="224" t="s">
        <v>388</v>
      </c>
      <c r="B376" s="284">
        <v>12605.19</v>
      </c>
      <c r="C376" s="221"/>
      <c r="D376" s="221"/>
      <c r="E376" s="221"/>
      <c r="F376" s="221"/>
      <c r="G376" s="294">
        <f t="shared" si="12"/>
        <v>12605.19</v>
      </c>
      <c r="H376" s="221"/>
      <c r="I376" s="221"/>
      <c r="J376" s="221"/>
      <c r="K376" s="221"/>
      <c r="L376" s="294">
        <f t="shared" si="13"/>
        <v>12605.19</v>
      </c>
    </row>
    <row r="377" spans="1:12" hidden="1" outlineLevel="1" x14ac:dyDescent="0.2">
      <c r="A377" s="224" t="s">
        <v>194</v>
      </c>
      <c r="B377" s="284">
        <v>12626</v>
      </c>
      <c r="C377" s="221"/>
      <c r="D377" s="221"/>
      <c r="E377" s="221"/>
      <c r="F377" s="221"/>
      <c r="G377" s="294">
        <f t="shared" si="12"/>
        <v>12626</v>
      </c>
      <c r="H377" s="221"/>
      <c r="I377" s="221"/>
      <c r="J377" s="221"/>
      <c r="K377" s="221"/>
      <c r="L377" s="294">
        <f t="shared" si="13"/>
        <v>12626</v>
      </c>
    </row>
    <row r="378" spans="1:12" hidden="1" outlineLevel="1" x14ac:dyDescent="0.2">
      <c r="A378" s="224" t="s">
        <v>389</v>
      </c>
      <c r="B378" s="284">
        <v>7661.12</v>
      </c>
      <c r="C378" s="221"/>
      <c r="D378" s="221"/>
      <c r="E378" s="221"/>
      <c r="F378" s="221"/>
      <c r="G378" s="294">
        <f t="shared" si="12"/>
        <v>7661.12</v>
      </c>
      <c r="H378" s="221"/>
      <c r="I378" s="221"/>
      <c r="J378" s="221"/>
      <c r="K378" s="221"/>
      <c r="L378" s="294">
        <f t="shared" si="13"/>
        <v>7661.12</v>
      </c>
    </row>
    <row r="379" spans="1:12" hidden="1" outlineLevel="1" x14ac:dyDescent="0.2">
      <c r="A379" s="224" t="s">
        <v>390</v>
      </c>
      <c r="B379" s="284">
        <v>17664</v>
      </c>
      <c r="C379" s="221"/>
      <c r="D379" s="221"/>
      <c r="E379" s="221"/>
      <c r="F379" s="221"/>
      <c r="G379" s="294">
        <f t="shared" si="12"/>
        <v>17664</v>
      </c>
      <c r="H379" s="221"/>
      <c r="I379" s="221"/>
      <c r="J379" s="221"/>
      <c r="K379" s="221"/>
      <c r="L379" s="294">
        <f t="shared" si="13"/>
        <v>17664</v>
      </c>
    </row>
    <row r="380" spans="1:12" hidden="1" outlineLevel="1" x14ac:dyDescent="0.2">
      <c r="A380" s="224" t="s">
        <v>391</v>
      </c>
      <c r="B380" s="284">
        <v>2757.13</v>
      </c>
      <c r="C380" s="221"/>
      <c r="D380" s="221"/>
      <c r="E380" s="221"/>
      <c r="F380" s="221"/>
      <c r="G380" s="294">
        <f t="shared" si="12"/>
        <v>2757.13</v>
      </c>
      <c r="H380" s="221"/>
      <c r="I380" s="221"/>
      <c r="J380" s="221"/>
      <c r="K380" s="221"/>
      <c r="L380" s="294">
        <f t="shared" si="13"/>
        <v>2757.13</v>
      </c>
    </row>
    <row r="381" spans="1:12" hidden="1" outlineLevel="1" x14ac:dyDescent="0.2">
      <c r="A381" s="224" t="s">
        <v>392</v>
      </c>
      <c r="B381" s="284">
        <v>1781.53</v>
      </c>
      <c r="C381" s="221"/>
      <c r="D381" s="221"/>
      <c r="E381" s="221"/>
      <c r="F381" s="221"/>
      <c r="G381" s="294">
        <f t="shared" si="12"/>
        <v>1781.53</v>
      </c>
      <c r="H381" s="221"/>
      <c r="I381" s="221"/>
      <c r="J381" s="221"/>
      <c r="K381" s="221"/>
      <c r="L381" s="294">
        <f t="shared" si="13"/>
        <v>1781.53</v>
      </c>
    </row>
    <row r="382" spans="1:12" hidden="1" outlineLevel="1" x14ac:dyDescent="0.2">
      <c r="A382" s="224" t="s">
        <v>393</v>
      </c>
      <c r="B382" s="284">
        <v>2205.5100000000002</v>
      </c>
      <c r="C382" s="221"/>
      <c r="D382" s="221"/>
      <c r="E382" s="221"/>
      <c r="F382" s="221"/>
      <c r="G382" s="294">
        <f t="shared" si="12"/>
        <v>2205.5100000000002</v>
      </c>
      <c r="H382" s="221"/>
      <c r="I382" s="221"/>
      <c r="J382" s="221"/>
      <c r="K382" s="221"/>
      <c r="L382" s="294">
        <f t="shared" si="13"/>
        <v>2205.5100000000002</v>
      </c>
    </row>
    <row r="383" spans="1:12" hidden="1" outlineLevel="1" x14ac:dyDescent="0.2">
      <c r="A383" s="224" t="s">
        <v>394</v>
      </c>
      <c r="B383" s="284">
        <v>2993.34</v>
      </c>
      <c r="C383" s="221"/>
      <c r="D383" s="221"/>
      <c r="E383" s="221"/>
      <c r="F383" s="221"/>
      <c r="G383" s="294">
        <f t="shared" si="12"/>
        <v>2993.34</v>
      </c>
      <c r="H383" s="221"/>
      <c r="I383" s="221"/>
      <c r="J383" s="221"/>
      <c r="K383" s="221"/>
      <c r="L383" s="294">
        <f t="shared" si="13"/>
        <v>2993.34</v>
      </c>
    </row>
    <row r="384" spans="1:12" hidden="1" outlineLevel="1" x14ac:dyDescent="0.2">
      <c r="A384" s="224" t="s">
        <v>395</v>
      </c>
      <c r="B384" s="284">
        <v>24103.17</v>
      </c>
      <c r="C384" s="221"/>
      <c r="D384" s="221"/>
      <c r="E384" s="221"/>
      <c r="F384" s="221"/>
      <c r="G384" s="294">
        <f t="shared" si="12"/>
        <v>24103.17</v>
      </c>
      <c r="H384" s="221"/>
      <c r="I384" s="221"/>
      <c r="J384" s="221"/>
      <c r="K384" s="221"/>
      <c r="L384" s="294">
        <f t="shared" si="13"/>
        <v>24103.17</v>
      </c>
    </row>
    <row r="385" spans="1:12" hidden="1" outlineLevel="1" x14ac:dyDescent="0.2">
      <c r="A385" s="224" t="s">
        <v>396</v>
      </c>
      <c r="B385" s="284">
        <v>6942.6</v>
      </c>
      <c r="C385" s="221"/>
      <c r="D385" s="221"/>
      <c r="E385" s="221"/>
      <c r="F385" s="221"/>
      <c r="G385" s="294">
        <f t="shared" si="12"/>
        <v>6942.6</v>
      </c>
      <c r="H385" s="221"/>
      <c r="I385" s="221"/>
      <c r="J385" s="221"/>
      <c r="K385" s="221"/>
      <c r="L385" s="294">
        <f t="shared" si="13"/>
        <v>6942.6</v>
      </c>
    </row>
    <row r="386" spans="1:12" hidden="1" outlineLevel="1" x14ac:dyDescent="0.2">
      <c r="A386" s="224" t="s">
        <v>397</v>
      </c>
      <c r="B386" s="284">
        <v>1026.5999999999999</v>
      </c>
      <c r="C386" s="221"/>
      <c r="D386" s="221"/>
      <c r="E386" s="221"/>
      <c r="F386" s="221"/>
      <c r="G386" s="294">
        <f t="shared" si="12"/>
        <v>1026.5999999999999</v>
      </c>
      <c r="H386" s="221"/>
      <c r="I386" s="221"/>
      <c r="J386" s="221"/>
      <c r="K386" s="221"/>
      <c r="L386" s="294">
        <f t="shared" si="13"/>
        <v>1026.5999999999999</v>
      </c>
    </row>
    <row r="387" spans="1:12" hidden="1" outlineLevel="1" x14ac:dyDescent="0.2">
      <c r="A387" s="224" t="s">
        <v>398</v>
      </c>
      <c r="B387" s="284">
        <v>1248.4100000000001</v>
      </c>
      <c r="C387" s="221"/>
      <c r="D387" s="221"/>
      <c r="E387" s="221"/>
      <c r="F387" s="221"/>
      <c r="G387" s="294">
        <f t="shared" si="12"/>
        <v>1248.4100000000001</v>
      </c>
      <c r="H387" s="221"/>
      <c r="I387" s="221"/>
      <c r="J387" s="221"/>
      <c r="K387" s="221"/>
      <c r="L387" s="294">
        <f t="shared" si="13"/>
        <v>1248.4100000000001</v>
      </c>
    </row>
    <row r="388" spans="1:12" hidden="1" outlineLevel="1" x14ac:dyDescent="0.2">
      <c r="A388" s="224" t="s">
        <v>399</v>
      </c>
      <c r="B388" s="284">
        <v>1409.19</v>
      </c>
      <c r="C388" s="221"/>
      <c r="D388" s="221"/>
      <c r="E388" s="221"/>
      <c r="F388" s="221"/>
      <c r="G388" s="294">
        <f t="shared" si="12"/>
        <v>1409.19</v>
      </c>
      <c r="H388" s="221"/>
      <c r="I388" s="221"/>
      <c r="J388" s="221"/>
      <c r="K388" s="221"/>
      <c r="L388" s="294">
        <f t="shared" si="13"/>
        <v>1409.19</v>
      </c>
    </row>
    <row r="389" spans="1:12" hidden="1" outlineLevel="1" x14ac:dyDescent="0.2">
      <c r="A389" s="224" t="s">
        <v>400</v>
      </c>
      <c r="B389" s="284">
        <v>46864.41</v>
      </c>
      <c r="C389" s="221"/>
      <c r="D389" s="221"/>
      <c r="E389" s="221"/>
      <c r="F389" s="221"/>
      <c r="G389" s="294">
        <f t="shared" si="12"/>
        <v>46864.41</v>
      </c>
      <c r="H389" s="221"/>
      <c r="I389" s="221"/>
      <c r="J389" s="221"/>
      <c r="K389" s="221"/>
      <c r="L389" s="294">
        <f t="shared" si="13"/>
        <v>46864.41</v>
      </c>
    </row>
    <row r="390" spans="1:12" hidden="1" outlineLevel="1" x14ac:dyDescent="0.2">
      <c r="A390" s="224" t="s">
        <v>401</v>
      </c>
      <c r="B390" s="284">
        <v>200.19</v>
      </c>
      <c r="C390" s="221"/>
      <c r="D390" s="221"/>
      <c r="E390" s="221"/>
      <c r="F390" s="221"/>
      <c r="G390" s="294">
        <f t="shared" si="12"/>
        <v>200.19</v>
      </c>
      <c r="H390" s="221"/>
      <c r="I390" s="221"/>
      <c r="J390" s="221"/>
      <c r="K390" s="221"/>
      <c r="L390" s="294">
        <f t="shared" si="13"/>
        <v>200.19</v>
      </c>
    </row>
    <row r="391" spans="1:12" hidden="1" outlineLevel="1" x14ac:dyDescent="0.2">
      <c r="A391" s="224" t="s">
        <v>402</v>
      </c>
      <c r="B391" s="284">
        <v>109.55</v>
      </c>
      <c r="C391" s="221"/>
      <c r="D391" s="221"/>
      <c r="E391" s="221"/>
      <c r="F391" s="221"/>
      <c r="G391" s="294">
        <f t="shared" ref="G391:G407" si="14">B391-E391+D391</f>
        <v>109.55</v>
      </c>
      <c r="H391" s="221"/>
      <c r="I391" s="221"/>
      <c r="J391" s="221"/>
      <c r="K391" s="221"/>
      <c r="L391" s="294">
        <f t="shared" ref="L391:L407" si="15">G391-J391+I391</f>
        <v>109.55</v>
      </c>
    </row>
    <row r="392" spans="1:12" hidden="1" outlineLevel="1" x14ac:dyDescent="0.2">
      <c r="A392" s="224" t="s">
        <v>403</v>
      </c>
      <c r="B392" s="284">
        <v>61.47</v>
      </c>
      <c r="C392" s="221"/>
      <c r="D392" s="221"/>
      <c r="E392" s="221"/>
      <c r="F392" s="221"/>
      <c r="G392" s="294">
        <f t="shared" si="14"/>
        <v>61.47</v>
      </c>
      <c r="H392" s="221"/>
      <c r="I392" s="221"/>
      <c r="J392" s="221"/>
      <c r="K392" s="221"/>
      <c r="L392" s="294">
        <f t="shared" si="15"/>
        <v>61.47</v>
      </c>
    </row>
    <row r="393" spans="1:12" hidden="1" outlineLevel="1" x14ac:dyDescent="0.2">
      <c r="A393" s="224" t="s">
        <v>404</v>
      </c>
      <c r="B393" s="284">
        <v>1916.33</v>
      </c>
      <c r="C393" s="221"/>
      <c r="D393" s="221"/>
      <c r="E393" s="221"/>
      <c r="F393" s="221"/>
      <c r="G393" s="294">
        <f t="shared" si="14"/>
        <v>1916.33</v>
      </c>
      <c r="H393" s="221"/>
      <c r="I393" s="221"/>
      <c r="J393" s="221"/>
      <c r="K393" s="221"/>
      <c r="L393" s="294">
        <f t="shared" si="15"/>
        <v>1916.33</v>
      </c>
    </row>
    <row r="394" spans="1:12" hidden="1" outlineLevel="1" x14ac:dyDescent="0.2">
      <c r="A394" s="224" t="s">
        <v>269</v>
      </c>
      <c r="B394" s="284">
        <v>77796.75</v>
      </c>
      <c r="C394" s="221"/>
      <c r="D394" s="221"/>
      <c r="E394" s="221"/>
      <c r="F394" s="221"/>
      <c r="G394" s="294">
        <f t="shared" si="14"/>
        <v>77796.75</v>
      </c>
      <c r="H394" s="221"/>
      <c r="I394" s="221"/>
      <c r="J394" s="221"/>
      <c r="K394" s="221"/>
      <c r="L394" s="294">
        <f t="shared" si="15"/>
        <v>77796.75</v>
      </c>
    </row>
    <row r="395" spans="1:12" hidden="1" outlineLevel="1" x14ac:dyDescent="0.2">
      <c r="A395" s="224" t="s">
        <v>405</v>
      </c>
      <c r="B395" s="284">
        <v>7440.68</v>
      </c>
      <c r="C395" s="221"/>
      <c r="D395" s="221"/>
      <c r="E395" s="221"/>
      <c r="F395" s="221"/>
      <c r="G395" s="294">
        <f t="shared" si="14"/>
        <v>7440.68</v>
      </c>
      <c r="H395" s="221"/>
      <c r="I395" s="221"/>
      <c r="J395" s="221"/>
      <c r="K395" s="221"/>
      <c r="L395" s="294">
        <f t="shared" si="15"/>
        <v>7440.68</v>
      </c>
    </row>
    <row r="396" spans="1:12" hidden="1" outlineLevel="1" x14ac:dyDescent="0.2">
      <c r="A396" s="224" t="s">
        <v>406</v>
      </c>
      <c r="B396" s="284">
        <v>33015.339999999997</v>
      </c>
      <c r="C396" s="221"/>
      <c r="D396" s="221"/>
      <c r="E396" s="221"/>
      <c r="F396" s="221"/>
      <c r="G396" s="294">
        <f t="shared" si="14"/>
        <v>33015.339999999997</v>
      </c>
      <c r="H396" s="221"/>
      <c r="I396" s="221"/>
      <c r="J396" s="221"/>
      <c r="K396" s="221"/>
      <c r="L396" s="294">
        <f t="shared" si="15"/>
        <v>33015.339999999997</v>
      </c>
    </row>
    <row r="397" spans="1:12" hidden="1" outlineLevel="1" x14ac:dyDescent="0.2">
      <c r="A397" s="224" t="s">
        <v>407</v>
      </c>
      <c r="B397" s="284">
        <v>13830.53</v>
      </c>
      <c r="C397" s="221"/>
      <c r="D397" s="221"/>
      <c r="E397" s="221"/>
      <c r="F397" s="221"/>
      <c r="G397" s="294">
        <f t="shared" si="14"/>
        <v>13830.53</v>
      </c>
      <c r="H397" s="221"/>
      <c r="I397" s="221"/>
      <c r="J397" s="221"/>
      <c r="K397" s="221"/>
      <c r="L397" s="294">
        <f t="shared" si="15"/>
        <v>13830.53</v>
      </c>
    </row>
    <row r="398" spans="1:12" hidden="1" outlineLevel="1" x14ac:dyDescent="0.2">
      <c r="A398" s="224" t="s">
        <v>408</v>
      </c>
      <c r="B398" s="284">
        <v>103794.91</v>
      </c>
      <c r="C398" s="221"/>
      <c r="D398" s="221"/>
      <c r="E398" s="221"/>
      <c r="F398" s="221"/>
      <c r="G398" s="294">
        <f t="shared" si="14"/>
        <v>103794.91</v>
      </c>
      <c r="H398" s="221"/>
      <c r="I398" s="221"/>
      <c r="J398" s="221"/>
      <c r="K398" s="221"/>
      <c r="L398" s="294">
        <f t="shared" si="15"/>
        <v>103794.91</v>
      </c>
    </row>
    <row r="399" spans="1:12" hidden="1" outlineLevel="1" x14ac:dyDescent="0.2">
      <c r="A399" s="224" t="s">
        <v>409</v>
      </c>
      <c r="B399" s="284">
        <v>7549.83</v>
      </c>
      <c r="C399" s="221"/>
      <c r="D399" s="221"/>
      <c r="E399" s="221"/>
      <c r="F399" s="221"/>
      <c r="G399" s="294">
        <f t="shared" si="14"/>
        <v>7549.83</v>
      </c>
      <c r="H399" s="221"/>
      <c r="I399" s="221"/>
      <c r="J399" s="221"/>
      <c r="K399" s="221"/>
      <c r="L399" s="294">
        <f t="shared" si="15"/>
        <v>7549.83</v>
      </c>
    </row>
    <row r="400" spans="1:12" hidden="1" outlineLevel="1" x14ac:dyDescent="0.2">
      <c r="A400" s="224" t="s">
        <v>410</v>
      </c>
      <c r="B400" s="284">
        <v>277396.61</v>
      </c>
      <c r="C400" s="221"/>
      <c r="D400" s="221"/>
      <c r="E400" s="221"/>
      <c r="F400" s="221"/>
      <c r="G400" s="294">
        <f t="shared" si="14"/>
        <v>277396.61</v>
      </c>
      <c r="H400" s="221"/>
      <c r="I400" s="221"/>
      <c r="J400" s="221"/>
      <c r="K400" s="221"/>
      <c r="L400" s="294">
        <f t="shared" si="15"/>
        <v>277396.61</v>
      </c>
    </row>
    <row r="401" spans="1:12" hidden="1" outlineLevel="1" x14ac:dyDescent="0.2">
      <c r="A401" s="224" t="s">
        <v>411</v>
      </c>
      <c r="B401" s="284">
        <v>9119.08</v>
      </c>
      <c r="C401" s="221"/>
      <c r="D401" s="221"/>
      <c r="E401" s="221"/>
      <c r="F401" s="221"/>
      <c r="G401" s="294">
        <f t="shared" si="14"/>
        <v>9119.08</v>
      </c>
      <c r="H401" s="221"/>
      <c r="I401" s="221"/>
      <c r="J401" s="221"/>
      <c r="K401" s="221"/>
      <c r="L401" s="294">
        <f t="shared" si="15"/>
        <v>9119.08</v>
      </c>
    </row>
    <row r="402" spans="1:12" hidden="1" outlineLevel="1" x14ac:dyDescent="0.2">
      <c r="A402" s="224" t="s">
        <v>412</v>
      </c>
      <c r="B402" s="284">
        <v>24855.14</v>
      </c>
      <c r="C402" s="221"/>
      <c r="D402" s="221"/>
      <c r="E402" s="221"/>
      <c r="F402" s="221"/>
      <c r="G402" s="294">
        <f t="shared" si="14"/>
        <v>24855.14</v>
      </c>
      <c r="H402" s="221"/>
      <c r="I402" s="221"/>
      <c r="J402" s="221"/>
      <c r="K402" s="221"/>
      <c r="L402" s="294">
        <f t="shared" si="15"/>
        <v>24855.14</v>
      </c>
    </row>
    <row r="403" spans="1:12" hidden="1" outlineLevel="1" x14ac:dyDescent="0.2">
      <c r="A403" s="224" t="s">
        <v>300</v>
      </c>
      <c r="B403" s="284">
        <v>2231.42</v>
      </c>
      <c r="C403" s="221"/>
      <c r="D403" s="221"/>
      <c r="E403" s="221"/>
      <c r="F403" s="221"/>
      <c r="G403" s="294">
        <f t="shared" si="14"/>
        <v>2231.42</v>
      </c>
      <c r="H403" s="221"/>
      <c r="I403" s="221"/>
      <c r="J403" s="221"/>
      <c r="K403" s="221"/>
      <c r="L403" s="294">
        <f t="shared" si="15"/>
        <v>2231.42</v>
      </c>
    </row>
    <row r="404" spans="1:12" hidden="1" outlineLevel="1" x14ac:dyDescent="0.2">
      <c r="A404" s="224" t="s">
        <v>413</v>
      </c>
      <c r="B404" s="284">
        <v>2426.7399999999998</v>
      </c>
      <c r="C404" s="221"/>
      <c r="D404" s="221"/>
      <c r="E404" s="221"/>
      <c r="F404" s="221"/>
      <c r="G404" s="294">
        <f t="shared" si="14"/>
        <v>2426.7399999999998</v>
      </c>
      <c r="H404" s="221"/>
      <c r="I404" s="221"/>
      <c r="J404" s="221"/>
      <c r="K404" s="221"/>
      <c r="L404" s="294">
        <f t="shared" si="15"/>
        <v>2426.7399999999998</v>
      </c>
    </row>
    <row r="405" spans="1:12" hidden="1" outlineLevel="1" x14ac:dyDescent="0.2">
      <c r="A405" s="224" t="s">
        <v>414</v>
      </c>
      <c r="B405" s="284">
        <v>1525.43</v>
      </c>
      <c r="C405" s="221"/>
      <c r="D405" s="221"/>
      <c r="E405" s="221"/>
      <c r="F405" s="221"/>
      <c r="G405" s="294">
        <f t="shared" si="14"/>
        <v>1525.43</v>
      </c>
      <c r="H405" s="221"/>
      <c r="I405" s="221"/>
      <c r="J405" s="221"/>
      <c r="K405" s="221"/>
      <c r="L405" s="294">
        <f t="shared" si="15"/>
        <v>1525.43</v>
      </c>
    </row>
    <row r="406" spans="1:12" hidden="1" outlineLevel="1" x14ac:dyDescent="0.2">
      <c r="A406" s="224" t="s">
        <v>415</v>
      </c>
      <c r="B406" s="284">
        <v>4861.29</v>
      </c>
      <c r="C406" s="221"/>
      <c r="D406" s="221"/>
      <c r="E406" s="221"/>
      <c r="F406" s="221"/>
      <c r="G406" s="294">
        <f t="shared" si="14"/>
        <v>4861.29</v>
      </c>
      <c r="H406" s="221"/>
      <c r="I406" s="221"/>
      <c r="J406" s="221"/>
      <c r="K406" s="221"/>
      <c r="L406" s="294">
        <f t="shared" si="15"/>
        <v>4861.29</v>
      </c>
    </row>
    <row r="407" spans="1:12" ht="12" hidden="1" outlineLevel="1" thickBot="1" x14ac:dyDescent="0.25">
      <c r="A407" s="224" t="s">
        <v>314</v>
      </c>
      <c r="B407" s="284">
        <v>472472</v>
      </c>
      <c r="C407" s="221"/>
      <c r="D407" s="221"/>
      <c r="E407" s="221"/>
      <c r="F407" s="221"/>
      <c r="G407" s="294">
        <f t="shared" si="14"/>
        <v>472472</v>
      </c>
      <c r="H407" s="221"/>
      <c r="I407" s="221"/>
      <c r="J407" s="221"/>
      <c r="K407" s="221"/>
      <c r="L407" s="294">
        <f t="shared" si="15"/>
        <v>472472</v>
      </c>
    </row>
    <row r="408" spans="1:12" collapsed="1" x14ac:dyDescent="0.2">
      <c r="A408" s="137" t="s">
        <v>432</v>
      </c>
      <c r="B408" s="278">
        <f>'10'!D829</f>
        <v>1330888.96</v>
      </c>
      <c r="C408" s="138">
        <v>0</v>
      </c>
      <c r="D408" s="138">
        <v>0</v>
      </c>
      <c r="E408" s="138">
        <v>0</v>
      </c>
      <c r="F408" s="207">
        <v>0</v>
      </c>
      <c r="G408" s="275">
        <f>B408</f>
        <v>1330888.96</v>
      </c>
      <c r="H408" s="138">
        <v>0</v>
      </c>
      <c r="I408" s="138">
        <v>0</v>
      </c>
      <c r="J408" s="138">
        <v>0</v>
      </c>
      <c r="K408" s="207">
        <v>0</v>
      </c>
      <c r="L408" s="275">
        <f>G408</f>
        <v>1330888.96</v>
      </c>
    </row>
    <row r="409" spans="1:12" x14ac:dyDescent="0.2">
      <c r="A409" s="131" t="s">
        <v>433</v>
      </c>
      <c r="B409" s="280"/>
      <c r="C409" s="244"/>
      <c r="D409" s="244"/>
      <c r="E409" s="244"/>
      <c r="F409" s="245"/>
      <c r="G409" s="290"/>
      <c r="H409" s="244"/>
      <c r="I409" s="244"/>
      <c r="J409" s="244"/>
      <c r="K409" s="245"/>
      <c r="L409" s="290"/>
    </row>
    <row r="410" spans="1:12" x14ac:dyDescent="0.2">
      <c r="A410" s="131" t="s">
        <v>434</v>
      </c>
      <c r="B410" s="280">
        <v>0</v>
      </c>
      <c r="C410" s="244">
        <v>0</v>
      </c>
      <c r="D410" s="244">
        <v>0</v>
      </c>
      <c r="E410" s="244">
        <v>0</v>
      </c>
      <c r="F410" s="245">
        <v>0</v>
      </c>
      <c r="G410" s="290">
        <v>0</v>
      </c>
      <c r="H410" s="244">
        <v>0</v>
      </c>
      <c r="I410" s="244">
        <v>0</v>
      </c>
      <c r="J410" s="244">
        <v>0</v>
      </c>
      <c r="K410" s="245">
        <v>0</v>
      </c>
      <c r="L410" s="290">
        <v>0</v>
      </c>
    </row>
    <row r="411" spans="1:12" ht="12" thickBot="1" x14ac:dyDescent="0.25">
      <c r="A411" s="134" t="s">
        <v>435</v>
      </c>
      <c r="B411" s="282">
        <f>B408</f>
        <v>1330888.96</v>
      </c>
      <c r="C411" s="246">
        <v>0</v>
      </c>
      <c r="D411" s="246">
        <v>0</v>
      </c>
      <c r="E411" s="246">
        <v>0</v>
      </c>
      <c r="F411" s="247">
        <v>0</v>
      </c>
      <c r="G411" s="292">
        <f>G408</f>
        <v>1330888.96</v>
      </c>
      <c r="H411" s="246">
        <v>0</v>
      </c>
      <c r="I411" s="246">
        <v>0</v>
      </c>
      <c r="J411" s="246">
        <v>0</v>
      </c>
      <c r="K411" s="247">
        <v>0</v>
      </c>
      <c r="L411" s="292">
        <f>L408</f>
        <v>1330888.96</v>
      </c>
    </row>
    <row r="412" spans="1:12" hidden="1" outlineLevel="1" x14ac:dyDescent="0.2">
      <c r="A412" s="211" t="str">
        <f>'10'!B833</f>
        <v>Топка к ПНПТ-0,63</v>
      </c>
      <c r="B412" s="285">
        <f>'10'!D833</f>
        <v>738528.96</v>
      </c>
      <c r="C412" s="212"/>
      <c r="D412" s="212"/>
      <c r="E412" s="212"/>
      <c r="F412" s="213"/>
      <c r="G412" s="295">
        <f>B412</f>
        <v>738528.96</v>
      </c>
      <c r="H412" s="212"/>
      <c r="I412" s="212"/>
      <c r="J412" s="212"/>
      <c r="K412" s="213"/>
      <c r="L412" s="295">
        <f>G412</f>
        <v>738528.96</v>
      </c>
    </row>
    <row r="413" spans="1:12" ht="12" hidden="1" outlineLevel="1" thickBot="1" x14ac:dyDescent="0.25">
      <c r="A413" s="208" t="str">
        <f>'10'!B835</f>
        <v>Топка к ПНПТ-1,6 (ПНПТ 1,6,2.004сб)</v>
      </c>
      <c r="B413" s="281">
        <f>'10'!D835</f>
        <v>592360</v>
      </c>
      <c r="C413" s="209"/>
      <c r="D413" s="209"/>
      <c r="E413" s="209"/>
      <c r="F413" s="210"/>
      <c r="G413" s="291">
        <f>B413</f>
        <v>592360</v>
      </c>
      <c r="H413" s="209"/>
      <c r="I413" s="209"/>
      <c r="J413" s="209"/>
      <c r="K413" s="210"/>
      <c r="L413" s="291">
        <f>G413</f>
        <v>592360</v>
      </c>
    </row>
    <row r="414" spans="1:12" s="231" customFormat="1" collapsed="1" x14ac:dyDescent="0.2">
      <c r="A414" s="137" t="s">
        <v>651</v>
      </c>
      <c r="B414" s="278">
        <f>B6-B7-B408</f>
        <v>68629.649999999441</v>
      </c>
      <c r="C414" s="138">
        <f>C416</f>
        <v>19215</v>
      </c>
      <c r="D414" s="138">
        <f>19215-'10'!R14-C414</f>
        <v>-20120.73</v>
      </c>
      <c r="E414" s="138">
        <v>19250.990000000002</v>
      </c>
      <c r="F414" s="138">
        <v>0</v>
      </c>
      <c r="G414" s="275">
        <f>G6-G7-G408</f>
        <v>48472.930000000633</v>
      </c>
      <c r="H414" s="138">
        <f>H416</f>
        <v>0</v>
      </c>
      <c r="I414" s="138">
        <f t="shared" ref="I414:K414" si="16">I416</f>
        <v>0</v>
      </c>
      <c r="J414" s="138">
        <f t="shared" si="16"/>
        <v>0</v>
      </c>
      <c r="K414" s="138">
        <f t="shared" si="16"/>
        <v>0</v>
      </c>
      <c r="L414" s="275">
        <v>0</v>
      </c>
    </row>
    <row r="415" spans="1:12" x14ac:dyDescent="0.2">
      <c r="A415" s="131" t="s">
        <v>433</v>
      </c>
      <c r="B415" s="280"/>
      <c r="C415" s="244"/>
      <c r="D415" s="244"/>
      <c r="E415" s="244"/>
      <c r="F415" s="245"/>
      <c r="G415" s="290"/>
      <c r="H415" s="244"/>
      <c r="I415" s="244"/>
      <c r="J415" s="244"/>
      <c r="K415" s="245"/>
      <c r="L415" s="290"/>
    </row>
    <row r="416" spans="1:12" x14ac:dyDescent="0.2">
      <c r="A416" s="131" t="s">
        <v>434</v>
      </c>
      <c r="B416" s="280">
        <v>0</v>
      </c>
      <c r="C416" s="244">
        <f>C421</f>
        <v>19215</v>
      </c>
      <c r="D416" s="244">
        <f>D414</f>
        <v>-20120.73</v>
      </c>
      <c r="E416" s="244">
        <f>E414</f>
        <v>19250.990000000002</v>
      </c>
      <c r="F416" s="245">
        <v>0</v>
      </c>
      <c r="G416" s="290">
        <f>G414</f>
        <v>48472.930000000633</v>
      </c>
      <c r="H416" s="244">
        <f>H421</f>
        <v>0</v>
      </c>
      <c r="I416" s="244">
        <f>I422+I424+I421</f>
        <v>0</v>
      </c>
      <c r="J416" s="244">
        <f t="shared" ref="J416:K416" si="17">J421</f>
        <v>0</v>
      </c>
      <c r="K416" s="245">
        <f t="shared" si="17"/>
        <v>0</v>
      </c>
      <c r="L416" s="290">
        <f>G416</f>
        <v>48472.930000000633</v>
      </c>
    </row>
    <row r="417" spans="1:15" hidden="1" outlineLevel="1" x14ac:dyDescent="0.2">
      <c r="A417" s="222" t="s">
        <v>14</v>
      </c>
      <c r="B417" s="283">
        <v>545.79</v>
      </c>
      <c r="C417" s="223"/>
      <c r="D417" s="223">
        <f>-B417</f>
        <v>-545.79</v>
      </c>
      <c r="E417" s="223"/>
      <c r="F417" s="223"/>
      <c r="G417" s="293">
        <f>B417-E417+D417</f>
        <v>0</v>
      </c>
      <c r="H417" s="223"/>
      <c r="I417" s="223"/>
      <c r="J417" s="223"/>
      <c r="K417" s="223"/>
      <c r="L417" s="293">
        <f>G417-J417+I417</f>
        <v>0</v>
      </c>
    </row>
    <row r="418" spans="1:15" hidden="1" outlineLevel="1" x14ac:dyDescent="0.2">
      <c r="A418" s="224" t="s">
        <v>15</v>
      </c>
      <c r="B418" s="284">
        <v>13493.64</v>
      </c>
      <c r="C418" s="221"/>
      <c r="D418" s="221">
        <f t="shared" ref="D418:D420" si="18">-B418</f>
        <v>-13493.64</v>
      </c>
      <c r="E418" s="221"/>
      <c r="F418" s="221"/>
      <c r="G418" s="294">
        <f t="shared" ref="G418:G425" si="19">B418-E418+D418</f>
        <v>0</v>
      </c>
      <c r="H418" s="221"/>
      <c r="I418" s="221"/>
      <c r="J418" s="221"/>
      <c r="K418" s="221"/>
      <c r="L418" s="294">
        <f t="shared" ref="L418:L425" si="20">G418-J418+I418</f>
        <v>0</v>
      </c>
    </row>
    <row r="419" spans="1:15" hidden="1" outlineLevel="1" x14ac:dyDescent="0.2">
      <c r="A419" s="224" t="s">
        <v>16</v>
      </c>
      <c r="B419" s="284">
        <v>1507.45</v>
      </c>
      <c r="C419" s="221"/>
      <c r="D419" s="221">
        <f t="shared" si="18"/>
        <v>-1507.45</v>
      </c>
      <c r="E419" s="221"/>
      <c r="F419" s="221"/>
      <c r="G419" s="294">
        <f t="shared" si="19"/>
        <v>0</v>
      </c>
      <c r="H419" s="221"/>
      <c r="I419" s="221"/>
      <c r="J419" s="221"/>
      <c r="K419" s="221"/>
      <c r="L419" s="294">
        <f t="shared" si="20"/>
        <v>0</v>
      </c>
    </row>
    <row r="420" spans="1:15" hidden="1" outlineLevel="1" x14ac:dyDescent="0.2">
      <c r="A420" s="224" t="s">
        <v>17</v>
      </c>
      <c r="B420" s="284">
        <v>4158</v>
      </c>
      <c r="C420" s="221"/>
      <c r="D420" s="221">
        <f t="shared" si="18"/>
        <v>-4158</v>
      </c>
      <c r="E420" s="221"/>
      <c r="F420" s="221"/>
      <c r="G420" s="294">
        <f t="shared" si="19"/>
        <v>0</v>
      </c>
      <c r="H420" s="221"/>
      <c r="I420" s="221"/>
      <c r="J420" s="221"/>
      <c r="K420" s="221"/>
      <c r="L420" s="294">
        <f t="shared" si="20"/>
        <v>0</v>
      </c>
    </row>
    <row r="421" spans="1:15" hidden="1" outlineLevel="1" x14ac:dyDescent="0.2">
      <c r="A421" s="224" t="s">
        <v>18</v>
      </c>
      <c r="B421" s="284">
        <v>0</v>
      </c>
      <c r="C421" s="221">
        <v>19215</v>
      </c>
      <c r="D421" s="221"/>
      <c r="E421" s="221"/>
      <c r="F421" s="221"/>
      <c r="G421" s="294">
        <f>C421</f>
        <v>19215</v>
      </c>
      <c r="H421" s="221"/>
      <c r="I421" s="221"/>
      <c r="J421" s="221"/>
      <c r="K421" s="221"/>
      <c r="L421" s="294">
        <f t="shared" si="20"/>
        <v>19215</v>
      </c>
    </row>
    <row r="422" spans="1:15" hidden="1" outlineLevel="1" x14ac:dyDescent="0.2">
      <c r="A422" s="224" t="s">
        <v>19</v>
      </c>
      <c r="B422" s="284">
        <v>10540.9</v>
      </c>
      <c r="C422" s="221"/>
      <c r="D422" s="221"/>
      <c r="E422" s="221"/>
      <c r="F422" s="221"/>
      <c r="G422" s="294">
        <f t="shared" si="19"/>
        <v>10540.9</v>
      </c>
      <c r="H422" s="221"/>
      <c r="I422" s="221"/>
      <c r="J422" s="221"/>
      <c r="K422" s="221"/>
      <c r="L422" s="294">
        <f t="shared" si="20"/>
        <v>10540.9</v>
      </c>
    </row>
    <row r="423" spans="1:15" hidden="1" outlineLevel="1" x14ac:dyDescent="0.2">
      <c r="A423" s="224" t="s">
        <v>20</v>
      </c>
      <c r="B423" s="284">
        <v>19250.990000000002</v>
      </c>
      <c r="C423" s="221"/>
      <c r="D423" s="221"/>
      <c r="E423" s="221">
        <f>B423</f>
        <v>19250.990000000002</v>
      </c>
      <c r="F423" s="221"/>
      <c r="G423" s="294">
        <f t="shared" si="19"/>
        <v>0</v>
      </c>
      <c r="H423" s="221"/>
      <c r="I423" s="221"/>
      <c r="J423" s="221"/>
      <c r="K423" s="221"/>
      <c r="L423" s="294">
        <f t="shared" si="20"/>
        <v>0</v>
      </c>
    </row>
    <row r="424" spans="1:15" hidden="1" outlineLevel="1" x14ac:dyDescent="0.2">
      <c r="A424" s="224" t="s">
        <v>21</v>
      </c>
      <c r="B424" s="284">
        <v>18717.03</v>
      </c>
      <c r="C424" s="221"/>
      <c r="D424" s="221"/>
      <c r="E424" s="221"/>
      <c r="F424" s="221"/>
      <c r="G424" s="294">
        <f t="shared" si="19"/>
        <v>18717.03</v>
      </c>
      <c r="H424" s="221"/>
      <c r="I424" s="221"/>
      <c r="J424" s="221"/>
      <c r="K424" s="221"/>
      <c r="L424" s="294">
        <f t="shared" si="20"/>
        <v>18717.03</v>
      </c>
    </row>
    <row r="425" spans="1:15" hidden="1" outlineLevel="1" x14ac:dyDescent="0.2">
      <c r="A425" s="224" t="s">
        <v>22</v>
      </c>
      <c r="B425" s="284">
        <v>415.85</v>
      </c>
      <c r="C425" s="221"/>
      <c r="D425" s="221">
        <f>-B425</f>
        <v>-415.85</v>
      </c>
      <c r="E425" s="221"/>
      <c r="F425" s="221"/>
      <c r="G425" s="294">
        <f t="shared" si="19"/>
        <v>0</v>
      </c>
      <c r="H425" s="221"/>
      <c r="I425" s="221"/>
      <c r="J425" s="221"/>
      <c r="K425" s="221"/>
      <c r="L425" s="294">
        <f t="shared" si="20"/>
        <v>0</v>
      </c>
    </row>
    <row r="426" spans="1:15" ht="12" collapsed="1" thickBot="1" x14ac:dyDescent="0.25">
      <c r="A426" s="203" t="s">
        <v>435</v>
      </c>
      <c r="B426" s="286">
        <v>0</v>
      </c>
      <c r="C426" s="248">
        <v>0</v>
      </c>
      <c r="D426" s="248">
        <v>0</v>
      </c>
      <c r="E426" s="248">
        <v>0</v>
      </c>
      <c r="F426" s="251">
        <v>0</v>
      </c>
      <c r="G426" s="296">
        <f>G423</f>
        <v>0</v>
      </c>
      <c r="H426" s="248">
        <v>0</v>
      </c>
      <c r="I426" s="248">
        <v>0</v>
      </c>
      <c r="J426" s="248">
        <v>0</v>
      </c>
      <c r="K426" s="251">
        <v>0</v>
      </c>
      <c r="L426" s="296">
        <f>L423</f>
        <v>0</v>
      </c>
    </row>
    <row r="427" spans="1:15" s="231" customFormat="1" ht="12" thickBot="1" x14ac:dyDescent="0.25">
      <c r="A427" s="252" t="s">
        <v>652</v>
      </c>
      <c r="B427" s="276">
        <f>B5-B6</f>
        <v>906924.03999999911</v>
      </c>
      <c r="C427" s="124">
        <v>930511.91</v>
      </c>
      <c r="D427" s="124">
        <v>0</v>
      </c>
      <c r="E427" s="124">
        <f>E5-E6</f>
        <v>0</v>
      </c>
      <c r="F427" s="124">
        <f>F5-F6</f>
        <v>995444.28000000026</v>
      </c>
      <c r="G427" s="273">
        <f>G5-G6</f>
        <v>841991.66999999806</v>
      </c>
      <c r="H427" s="124">
        <v>0</v>
      </c>
      <c r="I427" s="124">
        <v>0</v>
      </c>
      <c r="J427" s="124">
        <v>0</v>
      </c>
      <c r="K427" s="124">
        <v>0</v>
      </c>
      <c r="L427" s="273">
        <f>G427</f>
        <v>841991.66999999806</v>
      </c>
      <c r="O427" s="35"/>
    </row>
    <row r="428" spans="1:15" ht="12" thickBot="1" x14ac:dyDescent="0.25">
      <c r="A428" s="358" t="s">
        <v>482</v>
      </c>
      <c r="B428" s="359"/>
      <c r="C428" s="359"/>
      <c r="D428" s="359"/>
      <c r="E428" s="359"/>
      <c r="F428" s="359"/>
      <c r="G428" s="359"/>
      <c r="H428" s="359"/>
      <c r="I428" s="359"/>
      <c r="J428" s="359"/>
      <c r="K428" s="359"/>
      <c r="L428" s="359"/>
    </row>
    <row r="429" spans="1:15" ht="12" thickBot="1" x14ac:dyDescent="0.25">
      <c r="A429" s="123" t="s">
        <v>612</v>
      </c>
      <c r="B429" s="276">
        <v>6860957.2300000004</v>
      </c>
      <c r="C429" s="124">
        <v>11177.51</v>
      </c>
      <c r="D429" s="124">
        <v>0</v>
      </c>
      <c r="E429" s="124">
        <v>0</v>
      </c>
      <c r="F429" s="205">
        <v>0</v>
      </c>
      <c r="G429" s="273">
        <v>6872134.7400000002</v>
      </c>
      <c r="H429" s="124">
        <v>0</v>
      </c>
      <c r="I429" s="124">
        <v>0</v>
      </c>
      <c r="J429" s="124">
        <v>0</v>
      </c>
      <c r="K429" s="205">
        <v>0</v>
      </c>
      <c r="L429" s="273">
        <v>6872134.7400000002</v>
      </c>
    </row>
    <row r="430" spans="1:15" ht="12" thickBot="1" x14ac:dyDescent="0.25">
      <c r="A430" s="123" t="s">
        <v>481</v>
      </c>
      <c r="B430" s="276">
        <f>B431</f>
        <v>1984877.04</v>
      </c>
      <c r="C430" s="124">
        <v>0</v>
      </c>
      <c r="D430" s="124">
        <f>D431+D484</f>
        <v>0</v>
      </c>
      <c r="E430" s="124">
        <f>E431+E484</f>
        <v>0</v>
      </c>
      <c r="F430" s="205">
        <v>0</v>
      </c>
      <c r="G430" s="273">
        <f>'10'!R28+G431+G445</f>
        <v>1984877.04</v>
      </c>
      <c r="H430" s="124">
        <v>0</v>
      </c>
      <c r="I430" s="124">
        <f>I431+I484</f>
        <v>0</v>
      </c>
      <c r="J430" s="124">
        <f>J431+J484</f>
        <v>0</v>
      </c>
      <c r="K430" s="205">
        <v>0</v>
      </c>
      <c r="L430" s="273">
        <f>'10'!W28+L431+L445</f>
        <v>1984877.04</v>
      </c>
    </row>
    <row r="431" spans="1:15" x14ac:dyDescent="0.2">
      <c r="A431" s="137" t="s">
        <v>431</v>
      </c>
      <c r="B431" s="278">
        <v>1984877.04</v>
      </c>
      <c r="C431" s="138"/>
      <c r="D431" s="138"/>
      <c r="E431" s="138"/>
      <c r="F431" s="207"/>
      <c r="G431" s="275">
        <f>B431+D431-E431</f>
        <v>1984877.04</v>
      </c>
      <c r="H431" s="138"/>
      <c r="I431" s="138"/>
      <c r="J431" s="138"/>
      <c r="K431" s="207"/>
      <c r="L431" s="275">
        <f>G431+I431-J431</f>
        <v>1984877.04</v>
      </c>
      <c r="O431" s="35">
        <v>482809.62</v>
      </c>
    </row>
    <row r="432" spans="1:15" x14ac:dyDescent="0.2">
      <c r="A432" s="131" t="s">
        <v>433</v>
      </c>
      <c r="B432" s="280"/>
      <c r="C432" s="244"/>
      <c r="D432" s="244"/>
      <c r="E432" s="244"/>
      <c r="F432" s="245"/>
      <c r="G432" s="290"/>
      <c r="H432" s="244"/>
      <c r="I432" s="244"/>
      <c r="J432" s="244"/>
      <c r="K432" s="245"/>
      <c r="L432" s="290"/>
      <c r="O432" s="35">
        <v>359182.05</v>
      </c>
    </row>
    <row r="433" spans="1:12" x14ac:dyDescent="0.2">
      <c r="A433" s="131" t="s">
        <v>434</v>
      </c>
      <c r="B433" s="280">
        <v>282979.5</v>
      </c>
      <c r="C433" s="244">
        <v>0</v>
      </c>
      <c r="D433" s="244">
        <v>0</v>
      </c>
      <c r="E433" s="244">
        <v>0</v>
      </c>
      <c r="F433" s="245">
        <v>0</v>
      </c>
      <c r="G433" s="290">
        <f t="shared" ref="G433:G437" si="21">B433+D433-E433</f>
        <v>282979.5</v>
      </c>
      <c r="H433" s="244">
        <v>0</v>
      </c>
      <c r="I433" s="244">
        <v>0</v>
      </c>
      <c r="J433" s="244">
        <v>0</v>
      </c>
      <c r="K433" s="245">
        <v>0</v>
      </c>
      <c r="L433" s="290">
        <f t="shared" ref="L433" si="22">G433+I433-J433</f>
        <v>282979.5</v>
      </c>
    </row>
    <row r="434" spans="1:12" ht="11.25" hidden="1" customHeight="1" outlineLevel="1" x14ac:dyDescent="0.2">
      <c r="A434" s="208" t="e">
        <f>'НВЛ на 01.01.26'!#REF!</f>
        <v>#REF!</v>
      </c>
      <c r="B434" s="281" t="e">
        <f>'НВЛ на 01.01.26'!#REF!</f>
        <v>#REF!</v>
      </c>
      <c r="C434" s="209"/>
      <c r="D434" s="209"/>
      <c r="E434" s="209"/>
      <c r="F434" s="210"/>
      <c r="G434" s="291" t="e">
        <f>B434</f>
        <v>#REF!</v>
      </c>
      <c r="H434" s="209"/>
      <c r="I434" s="209"/>
      <c r="J434" s="209"/>
      <c r="K434" s="210"/>
      <c r="L434" s="291" t="e">
        <f>G434</f>
        <v>#REF!</v>
      </c>
    </row>
    <row r="435" spans="1:12" ht="11.25" hidden="1" customHeight="1" outlineLevel="1" x14ac:dyDescent="0.2">
      <c r="A435" s="208" t="e">
        <f>'НВЛ на 01.01.26'!#REF!</f>
        <v>#REF!</v>
      </c>
      <c r="B435" s="281" t="e">
        <f>'НВЛ на 01.01.26'!#REF!</f>
        <v>#REF!</v>
      </c>
      <c r="C435" s="209"/>
      <c r="D435" s="209"/>
      <c r="E435" s="209"/>
      <c r="F435" s="210"/>
      <c r="G435" s="291" t="e">
        <f t="shared" ref="G435:G436" si="23">B435</f>
        <v>#REF!</v>
      </c>
      <c r="H435" s="209"/>
      <c r="I435" s="209"/>
      <c r="J435" s="209"/>
      <c r="K435" s="210"/>
      <c r="L435" s="291" t="e">
        <f t="shared" ref="L435:L436" si="24">G435</f>
        <v>#REF!</v>
      </c>
    </row>
    <row r="436" spans="1:12" ht="11.25" hidden="1" customHeight="1" outlineLevel="1" x14ac:dyDescent="0.2">
      <c r="A436" s="208" t="str">
        <f>'НВЛ на 01.01.26'!E7</f>
        <v>Датчик давления МЕТРАН -150G2.....1МПА) 2G 2 1 А М4HR5</v>
      </c>
      <c r="B436" s="281" t="e">
        <f>'НВЛ на 01.01.26'!#REF!</f>
        <v>#REF!</v>
      </c>
      <c r="C436" s="209"/>
      <c r="D436" s="209"/>
      <c r="E436" s="209"/>
      <c r="F436" s="210"/>
      <c r="G436" s="291" t="e">
        <f t="shared" si="23"/>
        <v>#REF!</v>
      </c>
      <c r="H436" s="209"/>
      <c r="I436" s="209"/>
      <c r="J436" s="209"/>
      <c r="K436" s="210"/>
      <c r="L436" s="291" t="e">
        <f t="shared" si="24"/>
        <v>#REF!</v>
      </c>
    </row>
    <row r="437" spans="1:12" ht="12" collapsed="1" thickBot="1" x14ac:dyDescent="0.25">
      <c r="A437" s="134" t="s">
        <v>435</v>
      </c>
      <c r="B437" s="282">
        <f>B431-B433</f>
        <v>1701897.54</v>
      </c>
      <c r="C437" s="246">
        <v>0</v>
      </c>
      <c r="D437" s="246">
        <v>0</v>
      </c>
      <c r="E437" s="246">
        <v>0</v>
      </c>
      <c r="F437" s="247">
        <v>0</v>
      </c>
      <c r="G437" s="292">
        <f t="shared" si="21"/>
        <v>1701897.54</v>
      </c>
      <c r="H437" s="246">
        <v>0</v>
      </c>
      <c r="I437" s="246">
        <v>0</v>
      </c>
      <c r="J437" s="246">
        <v>0</v>
      </c>
      <c r="K437" s="247">
        <v>0</v>
      </c>
      <c r="L437" s="292">
        <f t="shared" ref="L437" si="25">G437+I437-J437</f>
        <v>1701897.54</v>
      </c>
    </row>
    <row r="438" spans="1:12" ht="11.25" hidden="1" customHeight="1" outlineLevel="1" x14ac:dyDescent="0.2">
      <c r="A438" s="208" t="e">
        <f>'НВЛ на 01.01.26'!#REF!</f>
        <v>#REF!</v>
      </c>
      <c r="B438" s="281" t="e">
        <f>'НВЛ на 01.01.26'!#REF!</f>
        <v>#REF!</v>
      </c>
      <c r="C438" s="209"/>
      <c r="D438" s="209"/>
      <c r="E438" s="209"/>
      <c r="F438" s="210"/>
      <c r="G438" s="291" t="e">
        <f>B438</f>
        <v>#REF!</v>
      </c>
      <c r="H438" s="209"/>
      <c r="I438" s="209"/>
      <c r="J438" s="209"/>
      <c r="K438" s="210"/>
      <c r="L438" s="291" t="e">
        <f>G438</f>
        <v>#REF!</v>
      </c>
    </row>
    <row r="439" spans="1:12" ht="11.25" hidden="1" customHeight="1" outlineLevel="1" x14ac:dyDescent="0.2">
      <c r="A439" s="208" t="str">
        <f>'НВЛ на 01.01.26'!E8</f>
        <v>Компрессор Adicomp BVG22-16CD</v>
      </c>
      <c r="B439" s="281" t="e">
        <f>'НВЛ на 01.01.26'!#REF!</f>
        <v>#REF!</v>
      </c>
      <c r="C439" s="209"/>
      <c r="D439" s="209"/>
      <c r="E439" s="209"/>
      <c r="F439" s="210"/>
      <c r="G439" s="291" t="e">
        <f t="shared" ref="G439:G444" si="26">B439</f>
        <v>#REF!</v>
      </c>
      <c r="H439" s="209"/>
      <c r="I439" s="209"/>
      <c r="J439" s="209"/>
      <c r="K439" s="210"/>
      <c r="L439" s="291" t="e">
        <f t="shared" ref="L439:L444" si="27">G439</f>
        <v>#REF!</v>
      </c>
    </row>
    <row r="440" spans="1:12" ht="11.25" hidden="1" customHeight="1" outlineLevel="1" x14ac:dyDescent="0.2">
      <c r="A440" s="208" t="str">
        <f>'НВЛ на 01.01.26'!E9</f>
        <v>Охладитель ТАЕ 81 EVO-FO</v>
      </c>
      <c r="B440" s="281" t="e">
        <f>'НВЛ на 01.01.26'!#REF!</f>
        <v>#REF!</v>
      </c>
      <c r="C440" s="209"/>
      <c r="D440" s="209"/>
      <c r="E440" s="209"/>
      <c r="F440" s="210"/>
      <c r="G440" s="291" t="e">
        <f t="shared" si="26"/>
        <v>#REF!</v>
      </c>
      <c r="H440" s="209"/>
      <c r="I440" s="209"/>
      <c r="J440" s="209"/>
      <c r="K440" s="210"/>
      <c r="L440" s="291" t="e">
        <f t="shared" si="27"/>
        <v>#REF!</v>
      </c>
    </row>
    <row r="441" spans="1:12" ht="11.25" hidden="1" customHeight="1" outlineLevel="1" x14ac:dyDescent="0.2">
      <c r="A441" s="208" t="str">
        <f>'НВЛ на 01.01.26'!E91</f>
        <v>Профиль ПС 100*50*0,5 (3м) цена за 1 штуку</v>
      </c>
      <c r="B441" s="281" t="e">
        <f>'НВЛ на 01.01.26'!#REF!</f>
        <v>#REF!</v>
      </c>
      <c r="C441" s="209"/>
      <c r="D441" s="209"/>
      <c r="E441" s="209"/>
      <c r="F441" s="210"/>
      <c r="G441" s="291" t="e">
        <f t="shared" si="26"/>
        <v>#REF!</v>
      </c>
      <c r="H441" s="209"/>
      <c r="I441" s="209"/>
      <c r="J441" s="209"/>
      <c r="K441" s="210"/>
      <c r="L441" s="291" t="e">
        <f t="shared" si="27"/>
        <v>#REF!</v>
      </c>
    </row>
    <row r="442" spans="1:12" ht="11.25" hidden="1" customHeight="1" outlineLevel="1" x14ac:dyDescent="0.2">
      <c r="A442" s="208" t="str">
        <f>'НВЛ на 01.01.26'!E92</f>
        <v>Реле электронное РЭЗЭ-8</v>
      </c>
      <c r="B442" s="281" t="e">
        <f>'НВЛ на 01.01.26'!#REF!</f>
        <v>#REF!</v>
      </c>
      <c r="C442" s="209"/>
      <c r="D442" s="209"/>
      <c r="E442" s="209"/>
      <c r="F442" s="210"/>
      <c r="G442" s="291" t="e">
        <f t="shared" si="26"/>
        <v>#REF!</v>
      </c>
      <c r="H442" s="209"/>
      <c r="I442" s="209"/>
      <c r="J442" s="209"/>
      <c r="K442" s="210"/>
      <c r="L442" s="291" t="e">
        <f t="shared" si="27"/>
        <v>#REF!</v>
      </c>
    </row>
    <row r="443" spans="1:12" ht="11.25" hidden="1" customHeight="1" outlineLevel="1" x14ac:dyDescent="0.2">
      <c r="A443" s="208" t="str">
        <f>'НВЛ на 01.01.26'!E93</f>
        <v>Решетка дверца 200*200(П2020ДФ)</v>
      </c>
      <c r="B443" s="281" t="e">
        <f>'НВЛ на 01.01.26'!#REF!</f>
        <v>#REF!</v>
      </c>
      <c r="C443" s="209"/>
      <c r="D443" s="209"/>
      <c r="E443" s="209"/>
      <c r="F443" s="210"/>
      <c r="G443" s="291" t="e">
        <f t="shared" si="26"/>
        <v>#REF!</v>
      </c>
      <c r="H443" s="209"/>
      <c r="I443" s="209"/>
      <c r="J443" s="209"/>
      <c r="K443" s="210"/>
      <c r="L443" s="291" t="e">
        <f t="shared" si="27"/>
        <v>#REF!</v>
      </c>
    </row>
    <row r="444" spans="1:12" ht="12" hidden="1" outlineLevel="1" thickBot="1" x14ac:dyDescent="0.25">
      <c r="A444" s="208" t="str">
        <f>'НВЛ на 01.01.26'!E94</f>
        <v>Решетка дверца 200*300(П2030ДФ)</v>
      </c>
      <c r="B444" s="281" t="e">
        <f>'НВЛ на 01.01.26'!#REF!</f>
        <v>#REF!</v>
      </c>
      <c r="C444" s="209"/>
      <c r="D444" s="209"/>
      <c r="E444" s="209"/>
      <c r="F444" s="210"/>
      <c r="G444" s="291" t="e">
        <f t="shared" si="26"/>
        <v>#REF!</v>
      </c>
      <c r="H444" s="209"/>
      <c r="I444" s="209"/>
      <c r="J444" s="209"/>
      <c r="K444" s="210"/>
      <c r="L444" s="291" t="e">
        <f t="shared" si="27"/>
        <v>#REF!</v>
      </c>
    </row>
    <row r="445" spans="1:12" collapsed="1" x14ac:dyDescent="0.2">
      <c r="A445" s="137" t="s">
        <v>432</v>
      </c>
      <c r="B445" s="278">
        <f>'10'!D838</f>
        <v>0</v>
      </c>
      <c r="C445" s="138">
        <v>0</v>
      </c>
      <c r="D445" s="138">
        <v>0</v>
      </c>
      <c r="E445" s="138">
        <v>0</v>
      </c>
      <c r="F445" s="207">
        <v>0</v>
      </c>
      <c r="G445" s="275">
        <f>B445</f>
        <v>0</v>
      </c>
      <c r="H445" s="138">
        <v>0</v>
      </c>
      <c r="I445" s="138">
        <v>0</v>
      </c>
      <c r="J445" s="138">
        <v>0</v>
      </c>
      <c r="K445" s="207">
        <v>0</v>
      </c>
      <c r="L445" s="275">
        <f>G445</f>
        <v>0</v>
      </c>
    </row>
    <row r="446" spans="1:12" x14ac:dyDescent="0.2">
      <c r="A446" s="131" t="s">
        <v>433</v>
      </c>
      <c r="B446" s="280"/>
      <c r="C446" s="244"/>
      <c r="D446" s="244"/>
      <c r="E446" s="244"/>
      <c r="F446" s="245"/>
      <c r="G446" s="290"/>
      <c r="H446" s="244"/>
      <c r="I446" s="244"/>
      <c r="J446" s="244"/>
      <c r="K446" s="245"/>
      <c r="L446" s="290"/>
    </row>
    <row r="447" spans="1:12" x14ac:dyDescent="0.2">
      <c r="A447" s="131" t="s">
        <v>434</v>
      </c>
      <c r="B447" s="280">
        <v>0</v>
      </c>
      <c r="C447" s="244">
        <v>0</v>
      </c>
      <c r="D447" s="244">
        <v>0</v>
      </c>
      <c r="E447" s="244">
        <v>0</v>
      </c>
      <c r="F447" s="245">
        <v>0</v>
      </c>
      <c r="G447" s="290">
        <v>0</v>
      </c>
      <c r="H447" s="244">
        <v>0</v>
      </c>
      <c r="I447" s="244">
        <v>0</v>
      </c>
      <c r="J447" s="244">
        <v>0</v>
      </c>
      <c r="K447" s="245">
        <v>0</v>
      </c>
      <c r="L447" s="290">
        <v>0</v>
      </c>
    </row>
    <row r="448" spans="1:12" ht="12" thickBot="1" x14ac:dyDescent="0.25">
      <c r="A448" s="134" t="s">
        <v>435</v>
      </c>
      <c r="B448" s="282">
        <f>B445</f>
        <v>0</v>
      </c>
      <c r="C448" s="246">
        <v>0</v>
      </c>
      <c r="D448" s="246">
        <v>0</v>
      </c>
      <c r="E448" s="246">
        <v>0</v>
      </c>
      <c r="F448" s="247">
        <v>0</v>
      </c>
      <c r="G448" s="292">
        <f>G445</f>
        <v>0</v>
      </c>
      <c r="H448" s="246">
        <v>0</v>
      </c>
      <c r="I448" s="246">
        <v>0</v>
      </c>
      <c r="J448" s="246">
        <v>0</v>
      </c>
      <c r="K448" s="247">
        <v>0</v>
      </c>
      <c r="L448" s="292">
        <f>L445</f>
        <v>0</v>
      </c>
    </row>
    <row r="449" spans="1:12" x14ac:dyDescent="0.2">
      <c r="A449" s="137" t="s">
        <v>639</v>
      </c>
      <c r="B449" s="278">
        <f>B429-B430</f>
        <v>4876080.1900000004</v>
      </c>
      <c r="C449" s="138">
        <v>0</v>
      </c>
      <c r="D449" s="138">
        <f>D429-D430</f>
        <v>0</v>
      </c>
      <c r="E449" s="138">
        <v>0</v>
      </c>
      <c r="F449" s="207">
        <v>0</v>
      </c>
      <c r="G449" s="275">
        <f>G429-G430</f>
        <v>4887257.7</v>
      </c>
      <c r="H449" s="138">
        <v>0</v>
      </c>
      <c r="I449" s="138">
        <f>I429-I430</f>
        <v>0</v>
      </c>
      <c r="J449" s="138">
        <v>0</v>
      </c>
      <c r="K449" s="207">
        <v>0</v>
      </c>
      <c r="L449" s="275">
        <f>L429-L430</f>
        <v>4887257.7</v>
      </c>
    </row>
    <row r="450" spans="1:12" x14ac:dyDescent="0.2">
      <c r="A450" s="131" t="s">
        <v>433</v>
      </c>
      <c r="B450" s="280"/>
      <c r="C450" s="244"/>
      <c r="D450" s="244"/>
      <c r="E450" s="244"/>
      <c r="F450" s="245"/>
      <c r="G450" s="290"/>
      <c r="H450" s="244"/>
      <c r="I450" s="244"/>
      <c r="J450" s="244"/>
      <c r="K450" s="245"/>
      <c r="L450" s="290"/>
    </row>
    <row r="451" spans="1:12" x14ac:dyDescent="0.2">
      <c r="A451" s="203" t="s">
        <v>434</v>
      </c>
      <c r="B451" s="286">
        <f>SUM(B452:B472)</f>
        <v>1752626.4300000002</v>
      </c>
      <c r="C451" s="248">
        <f>C429</f>
        <v>11177.51</v>
      </c>
      <c r="D451" s="248">
        <f t="shared" ref="D451:G451" si="28">SUM(D452:D472)</f>
        <v>0</v>
      </c>
      <c r="E451" s="248">
        <f t="shared" si="28"/>
        <v>0</v>
      </c>
      <c r="F451" s="248">
        <f t="shared" si="28"/>
        <v>0</v>
      </c>
      <c r="G451" s="296">
        <f t="shared" si="28"/>
        <v>1763803.94</v>
      </c>
      <c r="H451" s="248">
        <f>H429</f>
        <v>0</v>
      </c>
      <c r="I451" s="248">
        <f t="shared" ref="I451:L451" si="29">SUM(I452:I472)</f>
        <v>0</v>
      </c>
      <c r="J451" s="248">
        <f t="shared" si="29"/>
        <v>0</v>
      </c>
      <c r="K451" s="248">
        <f t="shared" si="29"/>
        <v>0</v>
      </c>
      <c r="L451" s="296">
        <f t="shared" si="29"/>
        <v>1763803.94</v>
      </c>
    </row>
    <row r="452" spans="1:12" hidden="1" outlineLevel="1" x14ac:dyDescent="0.2">
      <c r="A452" s="208" t="str">
        <f>Лист4!A1</f>
        <v>Вагон передвижной 3,8*2,3*2,0</v>
      </c>
      <c r="B452" s="281">
        <f>Лист4!B1</f>
        <v>45833.33</v>
      </c>
      <c r="C452" s="209"/>
      <c r="D452" s="209">
        <f>Лист4!C1</f>
        <v>0</v>
      </c>
      <c r="E452" s="209">
        <f>Лист4!D1</f>
        <v>0</v>
      </c>
      <c r="F452" s="210">
        <f>Лист4!E1</f>
        <v>0</v>
      </c>
      <c r="G452" s="291">
        <f>Лист4!F1</f>
        <v>45833.33</v>
      </c>
      <c r="H452" s="209"/>
      <c r="I452" s="209">
        <f>Лист4!H1</f>
        <v>0</v>
      </c>
      <c r="J452" s="209">
        <f>Лист4!I1</f>
        <v>0</v>
      </c>
      <c r="K452" s="210">
        <f>Лист4!J1</f>
        <v>0</v>
      </c>
      <c r="L452" s="291">
        <f>G452</f>
        <v>45833.33</v>
      </c>
    </row>
    <row r="453" spans="1:12" hidden="1" outlineLevel="1" x14ac:dyDescent="0.2">
      <c r="A453" s="208" t="str">
        <f>Лист4!A2</f>
        <v>Вагон-дом</v>
      </c>
      <c r="B453" s="281">
        <f>Лист4!B2</f>
        <v>9270</v>
      </c>
      <c r="C453" s="209"/>
      <c r="D453" s="209">
        <f>Лист4!C2</f>
        <v>0</v>
      </c>
      <c r="E453" s="209">
        <f>Лист4!D2</f>
        <v>0</v>
      </c>
      <c r="F453" s="210">
        <f>Лист4!E2</f>
        <v>0</v>
      </c>
      <c r="G453" s="291">
        <f>Лист4!F2</f>
        <v>9270</v>
      </c>
      <c r="H453" s="209"/>
      <c r="I453" s="209">
        <f>Лист4!H2</f>
        <v>0</v>
      </c>
      <c r="J453" s="209">
        <f>Лист4!I2</f>
        <v>0</v>
      </c>
      <c r="K453" s="210">
        <f>Лист4!J2</f>
        <v>0</v>
      </c>
      <c r="L453" s="291">
        <f t="shared" ref="L453:L472" si="30">G453</f>
        <v>9270</v>
      </c>
    </row>
    <row r="454" spans="1:12" hidden="1" outlineLevel="1" x14ac:dyDescent="0.2">
      <c r="A454" s="208" t="str">
        <f>Лист4!A3</f>
        <v>Весовая (литГ)</v>
      </c>
      <c r="B454" s="281">
        <f>Лист4!B3</f>
        <v>59911.360000000001</v>
      </c>
      <c r="C454" s="209"/>
      <c r="D454" s="209">
        <f>Лист4!C3</f>
        <v>0</v>
      </c>
      <c r="E454" s="209">
        <f>Лист4!D3</f>
        <v>0</v>
      </c>
      <c r="F454" s="210">
        <f>Лист4!E3</f>
        <v>0</v>
      </c>
      <c r="G454" s="291">
        <f>Лист4!F3</f>
        <v>59911.360000000001</v>
      </c>
      <c r="H454" s="209"/>
      <c r="I454" s="209">
        <f>Лист4!H3</f>
        <v>0</v>
      </c>
      <c r="J454" s="209">
        <f>Лист4!I3</f>
        <v>0</v>
      </c>
      <c r="K454" s="210">
        <f>Лист4!J3</f>
        <v>0</v>
      </c>
      <c r="L454" s="291">
        <f t="shared" si="30"/>
        <v>59911.360000000001</v>
      </c>
    </row>
    <row r="455" spans="1:12" hidden="1" outlineLevel="1" x14ac:dyDescent="0.2">
      <c r="A455" s="208" t="str">
        <f>Лист4!A4</f>
        <v>Головка цифер</v>
      </c>
      <c r="B455" s="281">
        <f>Лист4!B4</f>
        <v>15834</v>
      </c>
      <c r="C455" s="209"/>
      <c r="D455" s="209">
        <f>Лист4!C4</f>
        <v>0</v>
      </c>
      <c r="E455" s="209">
        <f>Лист4!D4</f>
        <v>0</v>
      </c>
      <c r="F455" s="210">
        <f>Лист4!E4</f>
        <v>0</v>
      </c>
      <c r="G455" s="291">
        <f>Лист4!F4</f>
        <v>15834</v>
      </c>
      <c r="H455" s="209"/>
      <c r="I455" s="209">
        <f>Лист4!H4</f>
        <v>0</v>
      </c>
      <c r="J455" s="209">
        <f>Лист4!I4</f>
        <v>0</v>
      </c>
      <c r="K455" s="210">
        <f>Лист4!J4</f>
        <v>0</v>
      </c>
      <c r="L455" s="291">
        <f t="shared" si="30"/>
        <v>15834</v>
      </c>
    </row>
    <row r="456" spans="1:12" hidden="1" outlineLevel="1" x14ac:dyDescent="0.2">
      <c r="A456" s="208" t="str">
        <f>Лист4!A6</f>
        <v xml:space="preserve">Здание весовой (лит.И)                               </v>
      </c>
      <c r="B456" s="281">
        <f>Лист4!B6</f>
        <v>4996</v>
      </c>
      <c r="C456" s="209"/>
      <c r="D456" s="209">
        <f>Лист4!C6</f>
        <v>0</v>
      </c>
      <c r="E456" s="209">
        <f>Лист4!D6</f>
        <v>0</v>
      </c>
      <c r="F456" s="210">
        <f>Лист4!E6</f>
        <v>0</v>
      </c>
      <c r="G456" s="291">
        <f>Лист4!F6</f>
        <v>4996</v>
      </c>
      <c r="H456" s="209"/>
      <c r="I456" s="209">
        <f>Лист4!H6</f>
        <v>0</v>
      </c>
      <c r="J456" s="209">
        <f>Лист4!I6</f>
        <v>0</v>
      </c>
      <c r="K456" s="210">
        <f>Лист4!J6</f>
        <v>0</v>
      </c>
      <c r="L456" s="291">
        <f t="shared" si="30"/>
        <v>4996</v>
      </c>
    </row>
    <row r="457" spans="1:12" hidden="1" outlineLevel="1" x14ac:dyDescent="0.2">
      <c r="A457" s="208" t="str">
        <f>Лист4!A7</f>
        <v>Здание охраны весовой (лит3)</v>
      </c>
      <c r="B457" s="281">
        <f>Лист4!B7</f>
        <v>11333.02</v>
      </c>
      <c r="C457" s="209"/>
      <c r="D457" s="209">
        <f>Лист4!C7</f>
        <v>0</v>
      </c>
      <c r="E457" s="209">
        <f>Лист4!D7</f>
        <v>0</v>
      </c>
      <c r="F457" s="210">
        <f>Лист4!E7</f>
        <v>0</v>
      </c>
      <c r="G457" s="291">
        <f>Лист4!F7</f>
        <v>11333.02</v>
      </c>
      <c r="H457" s="209"/>
      <c r="I457" s="209">
        <f>Лист4!H7</f>
        <v>0</v>
      </c>
      <c r="J457" s="209">
        <f>Лист4!I7</f>
        <v>0</v>
      </c>
      <c r="K457" s="210">
        <f>Лист4!J7</f>
        <v>0</v>
      </c>
      <c r="L457" s="291">
        <f t="shared" si="30"/>
        <v>11333.02</v>
      </c>
    </row>
    <row r="458" spans="1:12" hidden="1" outlineLevel="1" x14ac:dyDescent="0.2">
      <c r="A458" s="208" t="str">
        <f>Лист4!A9</f>
        <v>Ограждения,ворота (лит II,III,IV,VIII,X,XI)</v>
      </c>
      <c r="B458" s="281">
        <f>Лист4!B9</f>
        <v>301338.59999999998</v>
      </c>
      <c r="C458" s="209"/>
      <c r="D458" s="209">
        <f>Лист4!C9</f>
        <v>0</v>
      </c>
      <c r="E458" s="209">
        <f>Лист4!D9</f>
        <v>0</v>
      </c>
      <c r="F458" s="210">
        <f>Лист4!E9</f>
        <v>0</v>
      </c>
      <c r="G458" s="291">
        <f>Лист4!F9</f>
        <v>301338.59999999998</v>
      </c>
      <c r="H458" s="209"/>
      <c r="I458" s="209">
        <f>Лист4!H9</f>
        <v>0</v>
      </c>
      <c r="J458" s="209">
        <f>Лист4!I9</f>
        <v>0</v>
      </c>
      <c r="K458" s="210">
        <f>Лист4!J9</f>
        <v>0</v>
      </c>
      <c r="L458" s="291">
        <f t="shared" si="30"/>
        <v>301338.59999999998</v>
      </c>
    </row>
    <row r="459" spans="1:12" hidden="1" outlineLevel="1" x14ac:dyDescent="0.2">
      <c r="A459" s="208" t="str">
        <f>Лист4!A10</f>
        <v xml:space="preserve">Сектор </v>
      </c>
      <c r="B459" s="281">
        <f>Лист4!B10</f>
        <v>0</v>
      </c>
      <c r="C459" s="209">
        <v>2271.67</v>
      </c>
      <c r="D459" s="209">
        <v>0</v>
      </c>
      <c r="E459" s="209">
        <f>Лист4!D10</f>
        <v>0</v>
      </c>
      <c r="F459" s="210">
        <f>Лист4!E10</f>
        <v>0</v>
      </c>
      <c r="G459" s="291">
        <f>Лист4!F10</f>
        <v>2271.67</v>
      </c>
      <c r="H459" s="209"/>
      <c r="I459" s="209">
        <v>0</v>
      </c>
      <c r="J459" s="209">
        <f>Лист4!I10</f>
        <v>0</v>
      </c>
      <c r="K459" s="210">
        <f>Лист4!J10</f>
        <v>0</v>
      </c>
      <c r="L459" s="291">
        <f t="shared" si="30"/>
        <v>2271.67</v>
      </c>
    </row>
    <row r="460" spans="1:12" hidden="1" outlineLevel="1" x14ac:dyDescent="0.2">
      <c r="A460" s="208" t="str">
        <f>Лист4!A11</f>
        <v>Склад с пристроем (А. А1)/S=1723,20м2</v>
      </c>
      <c r="B460" s="281">
        <f>Лист4!B11</f>
        <v>325564</v>
      </c>
      <c r="C460" s="209">
        <v>0</v>
      </c>
      <c r="D460" s="209">
        <f>Лист4!C11</f>
        <v>0</v>
      </c>
      <c r="E460" s="209">
        <f>Лист4!D11</f>
        <v>0</v>
      </c>
      <c r="F460" s="210">
        <f>Лист4!E11</f>
        <v>0</v>
      </c>
      <c r="G460" s="291">
        <f>Лист4!F11</f>
        <v>325564</v>
      </c>
      <c r="H460" s="209"/>
      <c r="I460" s="209">
        <f>Лист4!H11</f>
        <v>0</v>
      </c>
      <c r="J460" s="209">
        <f>Лист4!I11</f>
        <v>0</v>
      </c>
      <c r="K460" s="210">
        <f>Лист4!J11</f>
        <v>0</v>
      </c>
      <c r="L460" s="291">
        <f t="shared" si="30"/>
        <v>325564</v>
      </c>
    </row>
    <row r="461" spans="1:12" hidden="1" outlineLevel="1" x14ac:dyDescent="0.2">
      <c r="A461" s="208" t="str">
        <f>Лист4!A12</f>
        <v>Стеллаж для хранения стали листовой №1</v>
      </c>
      <c r="B461" s="281">
        <f>Лист4!B12</f>
        <v>157850.79</v>
      </c>
      <c r="C461" s="209">
        <v>0</v>
      </c>
      <c r="D461" s="209">
        <f>Лист4!C12</f>
        <v>0</v>
      </c>
      <c r="E461" s="209">
        <f>Лист4!D12</f>
        <v>0</v>
      </c>
      <c r="F461" s="210">
        <f>Лист4!E12</f>
        <v>0</v>
      </c>
      <c r="G461" s="291">
        <f>Лист4!F12</f>
        <v>157850.79</v>
      </c>
      <c r="H461" s="209"/>
      <c r="I461" s="209">
        <f>Лист4!H12</f>
        <v>0</v>
      </c>
      <c r="J461" s="209">
        <f>Лист4!I12</f>
        <v>0</v>
      </c>
      <c r="K461" s="210">
        <f>Лист4!J12</f>
        <v>0</v>
      </c>
      <c r="L461" s="291">
        <f t="shared" si="30"/>
        <v>157850.79</v>
      </c>
    </row>
    <row r="462" spans="1:12" hidden="1" outlineLevel="1" x14ac:dyDescent="0.2">
      <c r="A462" s="208" t="str">
        <f>Лист4!A13</f>
        <v>Стеллаж для хранения стали листовой №2</v>
      </c>
      <c r="B462" s="281">
        <f>Лист4!B13</f>
        <v>86589.94</v>
      </c>
      <c r="C462" s="209">
        <v>0</v>
      </c>
      <c r="D462" s="209">
        <f>Лист4!C13</f>
        <v>0</v>
      </c>
      <c r="E462" s="209">
        <f>Лист4!D13</f>
        <v>0</v>
      </c>
      <c r="F462" s="210">
        <f>Лист4!E13</f>
        <v>0</v>
      </c>
      <c r="G462" s="291">
        <f>Лист4!F13</f>
        <v>86589.94</v>
      </c>
      <c r="H462" s="209"/>
      <c r="I462" s="209">
        <f>Лист4!H13</f>
        <v>0</v>
      </c>
      <c r="J462" s="209">
        <f>Лист4!I13</f>
        <v>0</v>
      </c>
      <c r="K462" s="210">
        <f>Лист4!J13</f>
        <v>0</v>
      </c>
      <c r="L462" s="291">
        <f t="shared" si="30"/>
        <v>86589.94</v>
      </c>
    </row>
    <row r="463" spans="1:12" hidden="1" outlineLevel="1" x14ac:dyDescent="0.2">
      <c r="A463" s="208" t="str">
        <f>Лист4!A14</f>
        <v>Стеллаж под трубы и штанги шестисекционный / склад Юг</v>
      </c>
      <c r="B463" s="281">
        <f>Лист4!B14</f>
        <v>128878.62</v>
      </c>
      <c r="C463" s="209">
        <v>0</v>
      </c>
      <c r="D463" s="209">
        <f>Лист4!C14</f>
        <v>0</v>
      </c>
      <c r="E463" s="209">
        <f>Лист4!D14</f>
        <v>0</v>
      </c>
      <c r="F463" s="210">
        <f>Лист4!E14</f>
        <v>0</v>
      </c>
      <c r="G463" s="291">
        <f>Лист4!F14</f>
        <v>128878.62</v>
      </c>
      <c r="H463" s="209"/>
      <c r="I463" s="209">
        <f>Лист4!H14</f>
        <v>0</v>
      </c>
      <c r="J463" s="209">
        <f>Лист4!I14</f>
        <v>0</v>
      </c>
      <c r="K463" s="210">
        <f>Лист4!J14</f>
        <v>0</v>
      </c>
      <c r="L463" s="291">
        <f t="shared" si="30"/>
        <v>128878.62</v>
      </c>
    </row>
    <row r="464" spans="1:12" hidden="1" outlineLevel="1" x14ac:dyDescent="0.2">
      <c r="A464" s="208" t="str">
        <f>Лист4!A15</f>
        <v>Стеллаж под трубы НКТ двухсекционный /склад Юг</v>
      </c>
      <c r="B464" s="281">
        <f>Лист4!B15</f>
        <v>204136.77</v>
      </c>
      <c r="C464" s="209">
        <v>0</v>
      </c>
      <c r="D464" s="209">
        <f>Лист4!C15</f>
        <v>0</v>
      </c>
      <c r="E464" s="209">
        <f>Лист4!D15</f>
        <v>0</v>
      </c>
      <c r="F464" s="210">
        <f>Лист4!E15</f>
        <v>0</v>
      </c>
      <c r="G464" s="291">
        <f>Лист4!F15</f>
        <v>204136.77</v>
      </c>
      <c r="H464" s="209"/>
      <c r="I464" s="209">
        <f>Лист4!H15</f>
        <v>0</v>
      </c>
      <c r="J464" s="209">
        <f>Лист4!I15</f>
        <v>0</v>
      </c>
      <c r="K464" s="210">
        <f>Лист4!J15</f>
        <v>0</v>
      </c>
      <c r="L464" s="291">
        <f t="shared" si="30"/>
        <v>204136.77</v>
      </c>
    </row>
    <row r="465" spans="1:12" hidden="1" outlineLevel="1" x14ac:dyDescent="0.2">
      <c r="A465" s="208" t="str">
        <f>Лист4!A16</f>
        <v>Стол</v>
      </c>
      <c r="B465" s="281">
        <f>Лист4!B16</f>
        <v>0</v>
      </c>
      <c r="C465" s="209">
        <v>1332.5</v>
      </c>
      <c r="D465" s="209">
        <v>0</v>
      </c>
      <c r="E465" s="209">
        <f>Лист4!D16</f>
        <v>0</v>
      </c>
      <c r="F465" s="210">
        <f>Лист4!E16</f>
        <v>0</v>
      </c>
      <c r="G465" s="291">
        <f>Лист4!F16</f>
        <v>1332.5</v>
      </c>
      <c r="H465" s="209"/>
      <c r="I465" s="209">
        <v>0</v>
      </c>
      <c r="J465" s="209">
        <f>Лист4!I16</f>
        <v>0</v>
      </c>
      <c r="K465" s="210">
        <f>Лист4!J16</f>
        <v>0</v>
      </c>
      <c r="L465" s="291">
        <f t="shared" si="30"/>
        <v>1332.5</v>
      </c>
    </row>
    <row r="466" spans="1:12" hidden="1" outlineLevel="1" x14ac:dyDescent="0.2">
      <c r="A466" s="208" t="str">
        <f>Лист4!A17</f>
        <v xml:space="preserve">Стол компьютерный NCT </v>
      </c>
      <c r="B466" s="281">
        <f>Лист4!B17</f>
        <v>0</v>
      </c>
      <c r="C466" s="209">
        <v>4151.67</v>
      </c>
      <c r="D466" s="209">
        <v>0</v>
      </c>
      <c r="E466" s="209">
        <f>Лист4!D17</f>
        <v>0</v>
      </c>
      <c r="F466" s="210">
        <f>Лист4!E17</f>
        <v>0</v>
      </c>
      <c r="G466" s="291">
        <f>Лист4!F17</f>
        <v>4151.67</v>
      </c>
      <c r="H466" s="209"/>
      <c r="I466" s="209">
        <v>0</v>
      </c>
      <c r="J466" s="209">
        <f>Лист4!I17</f>
        <v>0</v>
      </c>
      <c r="K466" s="210">
        <f>Лист4!J17</f>
        <v>0</v>
      </c>
      <c r="L466" s="291">
        <f t="shared" si="30"/>
        <v>4151.67</v>
      </c>
    </row>
    <row r="467" spans="1:12" hidden="1" outlineLevel="1" x14ac:dyDescent="0.2">
      <c r="A467" s="208" t="str">
        <f>Лист4!A19</f>
        <v>Трансформаторная подстанция (лит Ж)</v>
      </c>
      <c r="B467" s="281">
        <f>Лист4!B19</f>
        <v>18365</v>
      </c>
      <c r="C467" s="209">
        <v>0</v>
      </c>
      <c r="D467" s="209">
        <f>Лист4!C19</f>
        <v>0</v>
      </c>
      <c r="E467" s="209">
        <f>Лист4!D19</f>
        <v>0</v>
      </c>
      <c r="F467" s="210">
        <f>Лист4!E19</f>
        <v>0</v>
      </c>
      <c r="G467" s="291">
        <f>Лист4!F19</f>
        <v>18365</v>
      </c>
      <c r="H467" s="209"/>
      <c r="I467" s="209">
        <f>Лист4!H19</f>
        <v>0</v>
      </c>
      <c r="J467" s="209">
        <f>Лист4!I19</f>
        <v>0</v>
      </c>
      <c r="K467" s="210">
        <f>Лист4!J19</f>
        <v>0</v>
      </c>
      <c r="L467" s="291">
        <f t="shared" si="30"/>
        <v>18365</v>
      </c>
    </row>
    <row r="468" spans="1:12" hidden="1" outlineLevel="1" x14ac:dyDescent="0.2">
      <c r="A468" s="208" t="str">
        <f>Лист4!A20</f>
        <v>Тумба подкатная</v>
      </c>
      <c r="B468" s="281">
        <f>Лист4!B20</f>
        <v>0</v>
      </c>
      <c r="C468" s="209">
        <v>3421.67</v>
      </c>
      <c r="D468" s="209">
        <v>0</v>
      </c>
      <c r="E468" s="209">
        <f>Лист4!D20</f>
        <v>0</v>
      </c>
      <c r="F468" s="210">
        <f>Лист4!E20</f>
        <v>0</v>
      </c>
      <c r="G468" s="291">
        <f>Лист4!F20</f>
        <v>3421.67</v>
      </c>
      <c r="H468" s="209"/>
      <c r="I468" s="209">
        <v>0</v>
      </c>
      <c r="J468" s="209">
        <f>Лист4!I20</f>
        <v>0</v>
      </c>
      <c r="K468" s="210">
        <f>Лист4!J20</f>
        <v>0</v>
      </c>
      <c r="L468" s="291">
        <f t="shared" si="30"/>
        <v>3421.67</v>
      </c>
    </row>
    <row r="469" spans="1:12" hidden="1" outlineLevel="1" x14ac:dyDescent="0.2">
      <c r="A469" s="208" t="str">
        <f>Лист4!A21</f>
        <v>Холодильник МИНСК ЩВУ-04-13</v>
      </c>
      <c r="B469" s="281">
        <f>Лист4!B21</f>
        <v>15990</v>
      </c>
      <c r="C469" s="209"/>
      <c r="D469" s="209">
        <f>Лист4!C21</f>
        <v>0</v>
      </c>
      <c r="E469" s="209">
        <f>Лист4!D21</f>
        <v>0</v>
      </c>
      <c r="F469" s="210">
        <f>Лист4!E21</f>
        <v>0</v>
      </c>
      <c r="G469" s="291">
        <f>Лист4!F21</f>
        <v>15990</v>
      </c>
      <c r="H469" s="209"/>
      <c r="I469" s="209">
        <f>Лист4!H21</f>
        <v>0</v>
      </c>
      <c r="J469" s="209">
        <f>Лист4!I21</f>
        <v>0</v>
      </c>
      <c r="K469" s="210">
        <f>Лист4!J21</f>
        <v>0</v>
      </c>
      <c r="L469" s="291">
        <f t="shared" si="30"/>
        <v>15990</v>
      </c>
    </row>
    <row r="470" spans="1:12" hidden="1" outlineLevel="1" x14ac:dyDescent="0.2">
      <c r="A470" s="208" t="str">
        <f>Лист4!A22</f>
        <v>Холодильный шкаф Vestfrost-371</v>
      </c>
      <c r="B470" s="281">
        <f>Лист4!B22</f>
        <v>18750</v>
      </c>
      <c r="C470" s="209"/>
      <c r="D470" s="209">
        <f>Лист4!C22</f>
        <v>0</v>
      </c>
      <c r="E470" s="209">
        <f>Лист4!D22</f>
        <v>0</v>
      </c>
      <c r="F470" s="210">
        <f>Лист4!E22</f>
        <v>0</v>
      </c>
      <c r="G470" s="291">
        <f>Лист4!F22</f>
        <v>18750</v>
      </c>
      <c r="H470" s="209"/>
      <c r="I470" s="209">
        <f>Лист4!H22</f>
        <v>0</v>
      </c>
      <c r="J470" s="209">
        <f>Лист4!I22</f>
        <v>0</v>
      </c>
      <c r="K470" s="210">
        <f>Лист4!J22</f>
        <v>0</v>
      </c>
      <c r="L470" s="291">
        <f t="shared" si="30"/>
        <v>18750</v>
      </c>
    </row>
    <row r="471" spans="1:12" hidden="1" outlineLevel="1" x14ac:dyDescent="0.2">
      <c r="A471" s="208" t="str">
        <f>Лист4!A23</f>
        <v>Электродвигатель ВА 180 22кВт 1500об/мин</v>
      </c>
      <c r="B471" s="281">
        <f>Лист4!B23</f>
        <v>49560</v>
      </c>
      <c r="C471" s="209"/>
      <c r="D471" s="209">
        <f>Лист4!C23</f>
        <v>0</v>
      </c>
      <c r="E471" s="209">
        <f>Лист4!D23</f>
        <v>0</v>
      </c>
      <c r="F471" s="210">
        <f>Лист4!E23</f>
        <v>0</v>
      </c>
      <c r="G471" s="291">
        <f>Лист4!F23</f>
        <v>49560</v>
      </c>
      <c r="H471" s="209"/>
      <c r="I471" s="209">
        <f>Лист4!H23</f>
        <v>0</v>
      </c>
      <c r="J471" s="209">
        <f>Лист4!I23</f>
        <v>0</v>
      </c>
      <c r="K471" s="210">
        <f>Лист4!J23</f>
        <v>0</v>
      </c>
      <c r="L471" s="291">
        <f t="shared" si="30"/>
        <v>49560</v>
      </c>
    </row>
    <row r="472" spans="1:12" ht="12" hidden="1" outlineLevel="1" thickBot="1" x14ac:dyDescent="0.25">
      <c r="A472" s="214" t="str">
        <f>Лист4!A24</f>
        <v>Электродвигатель ВА 280 S2БУ2 110квт 3000 об/мин 380/660</v>
      </c>
      <c r="B472" s="287">
        <f>Лист4!B24</f>
        <v>298425</v>
      </c>
      <c r="C472" s="215"/>
      <c r="D472" s="215">
        <f>Лист4!C24</f>
        <v>0</v>
      </c>
      <c r="E472" s="215">
        <f>Лист4!D24</f>
        <v>0</v>
      </c>
      <c r="F472" s="216">
        <f>Лист4!E24</f>
        <v>0</v>
      </c>
      <c r="G472" s="297">
        <f>Лист4!F24</f>
        <v>298425</v>
      </c>
      <c r="H472" s="215"/>
      <c r="I472" s="215">
        <f>Лист4!H24</f>
        <v>0</v>
      </c>
      <c r="J472" s="215">
        <f>Лист4!I24</f>
        <v>0</v>
      </c>
      <c r="K472" s="216">
        <f>Лист4!J24</f>
        <v>0</v>
      </c>
      <c r="L472" s="291">
        <f t="shared" si="30"/>
        <v>298425</v>
      </c>
    </row>
    <row r="473" spans="1:12" ht="12" collapsed="1" thickBot="1" x14ac:dyDescent="0.25">
      <c r="A473" s="220" t="s">
        <v>435</v>
      </c>
      <c r="B473" s="288">
        <f>B449-B451</f>
        <v>3123453.7600000002</v>
      </c>
      <c r="C473" s="249">
        <v>0</v>
      </c>
      <c r="D473" s="249">
        <v>0</v>
      </c>
      <c r="E473" s="249">
        <v>0</v>
      </c>
      <c r="F473" s="250">
        <v>0</v>
      </c>
      <c r="G473" s="298">
        <f>G449-G451</f>
        <v>3123453.7600000002</v>
      </c>
      <c r="H473" s="249">
        <v>0</v>
      </c>
      <c r="I473" s="249">
        <v>0</v>
      </c>
      <c r="J473" s="249">
        <v>0</v>
      </c>
      <c r="K473" s="250">
        <v>0</v>
      </c>
      <c r="L473" s="298">
        <f>L449-L451</f>
        <v>3123453.7600000002</v>
      </c>
    </row>
    <row r="474" spans="1:12" hidden="1" outlineLevel="1" x14ac:dyDescent="0.2">
      <c r="A474" s="208" t="str">
        <f>Лист4!A29</f>
        <v>Здание мат. склада №2 пр/б №4</v>
      </c>
      <c r="B474" s="281">
        <f>Лист4!B29</f>
        <v>137766.67000000001</v>
      </c>
      <c r="C474" s="209"/>
      <c r="D474" s="209">
        <f>Лист4!C29</f>
        <v>0</v>
      </c>
      <c r="E474" s="209">
        <f>Лист4!D29</f>
        <v>0</v>
      </c>
      <c r="F474" s="210">
        <f>Лист4!E29</f>
        <v>0</v>
      </c>
      <c r="G474" s="291">
        <f>B474</f>
        <v>137766.67000000001</v>
      </c>
      <c r="H474" s="209"/>
      <c r="I474" s="209">
        <f>Лист4!H29</f>
        <v>0</v>
      </c>
      <c r="J474" s="209">
        <f>Лист4!I29</f>
        <v>0</v>
      </c>
      <c r="K474" s="210">
        <f>Лист4!J29</f>
        <v>0</v>
      </c>
      <c r="L474" s="291">
        <f>G474</f>
        <v>137766.67000000001</v>
      </c>
    </row>
    <row r="475" spans="1:12" hidden="1" outlineLevel="1" x14ac:dyDescent="0.2">
      <c r="A475" s="208" t="str">
        <f>Лист4!A30</f>
        <v>Лубрикатор  ЛУ65*21 Зав.№510</v>
      </c>
      <c r="B475" s="281">
        <f>Лист4!B30</f>
        <v>59900</v>
      </c>
      <c r="C475" s="209"/>
      <c r="D475" s="209">
        <f>Лист4!C30</f>
        <v>0</v>
      </c>
      <c r="E475" s="209">
        <f>Лист4!D30</f>
        <v>0</v>
      </c>
      <c r="F475" s="210">
        <f>Лист4!E30</f>
        <v>0</v>
      </c>
      <c r="G475" s="291">
        <f t="shared" ref="G475:G483" si="31">B475</f>
        <v>59900</v>
      </c>
      <c r="H475" s="209"/>
      <c r="I475" s="209">
        <f>Лист4!H30</f>
        <v>0</v>
      </c>
      <c r="J475" s="209">
        <f>Лист4!I30</f>
        <v>0</v>
      </c>
      <c r="K475" s="210">
        <f>Лист4!J30</f>
        <v>0</v>
      </c>
      <c r="L475" s="291">
        <f t="shared" ref="L475:L483" si="32">G475</f>
        <v>59900</v>
      </c>
    </row>
    <row r="476" spans="1:12" hidden="1" outlineLevel="1" x14ac:dyDescent="0.2">
      <c r="A476" s="208" t="str">
        <f>Лист4!A32</f>
        <v>Насос ЭЦВ 6-25-120</v>
      </c>
      <c r="B476" s="281">
        <f>Лист4!B32</f>
        <v>53400</v>
      </c>
      <c r="C476" s="209"/>
      <c r="D476" s="209">
        <f>Лист4!C32</f>
        <v>0</v>
      </c>
      <c r="E476" s="209">
        <f>Лист4!D32</f>
        <v>0</v>
      </c>
      <c r="F476" s="210">
        <f>Лист4!E32</f>
        <v>0</v>
      </c>
      <c r="G476" s="291">
        <f t="shared" si="31"/>
        <v>53400</v>
      </c>
      <c r="H476" s="209"/>
      <c r="I476" s="209">
        <f>Лист4!H32</f>
        <v>0</v>
      </c>
      <c r="J476" s="209">
        <f>Лист4!I32</f>
        <v>0</v>
      </c>
      <c r="K476" s="210">
        <f>Лист4!J32</f>
        <v>0</v>
      </c>
      <c r="L476" s="291">
        <f t="shared" si="32"/>
        <v>53400</v>
      </c>
    </row>
    <row r="477" spans="1:12" hidden="1" outlineLevel="1" x14ac:dyDescent="0.2">
      <c r="A477" s="208" t="str">
        <f>Лист4!A33</f>
        <v>Огражд-е площ-к хранен.ТМЦ и а/трансп.техн. п/б№4</v>
      </c>
      <c r="B477" s="281">
        <f>Лист4!B33</f>
        <v>73958.67</v>
      </c>
      <c r="C477" s="209"/>
      <c r="D477" s="209">
        <f>Лист4!C33</f>
        <v>0</v>
      </c>
      <c r="E477" s="209">
        <f>Лист4!D33</f>
        <v>0</v>
      </c>
      <c r="F477" s="210">
        <f>Лист4!E33</f>
        <v>0</v>
      </c>
      <c r="G477" s="291">
        <f t="shared" si="31"/>
        <v>73958.67</v>
      </c>
      <c r="H477" s="209"/>
      <c r="I477" s="209">
        <f>Лист4!H33</f>
        <v>0</v>
      </c>
      <c r="J477" s="209">
        <f>Лист4!I33</f>
        <v>0</v>
      </c>
      <c r="K477" s="210">
        <f>Лист4!J33</f>
        <v>0</v>
      </c>
      <c r="L477" s="291">
        <f t="shared" si="32"/>
        <v>73958.67</v>
      </c>
    </row>
    <row r="478" spans="1:12" hidden="1" outlineLevel="1" x14ac:dyDescent="0.2">
      <c r="A478" s="208" t="str">
        <f>Лист4!A34</f>
        <v>Ограждение склада м/лома и ж/б (пр/б №4)</v>
      </c>
      <c r="B478" s="281">
        <f>Лист4!B34</f>
        <v>29110.04</v>
      </c>
      <c r="C478" s="209"/>
      <c r="D478" s="209">
        <f>Лист4!C34</f>
        <v>0</v>
      </c>
      <c r="E478" s="209">
        <f>Лист4!D34</f>
        <v>0</v>
      </c>
      <c r="F478" s="210">
        <f>Лист4!E34</f>
        <v>0</v>
      </c>
      <c r="G478" s="291">
        <f t="shared" si="31"/>
        <v>29110.04</v>
      </c>
      <c r="H478" s="209"/>
      <c r="I478" s="209">
        <f>Лист4!H34</f>
        <v>0</v>
      </c>
      <c r="J478" s="209">
        <f>Лист4!I34</f>
        <v>0</v>
      </c>
      <c r="K478" s="210">
        <f>Лист4!J34</f>
        <v>0</v>
      </c>
      <c r="L478" s="291">
        <f t="shared" si="32"/>
        <v>29110.04</v>
      </c>
    </row>
    <row r="479" spans="1:12" hidden="1" outlineLevel="1" x14ac:dyDescent="0.2">
      <c r="A479" s="208" t="str">
        <f>Лист4!A35</f>
        <v>Площадка для хранения хим.реагентов 5,86х11,55х2,45(м)/Якушка</v>
      </c>
      <c r="B479" s="281">
        <f>Лист4!B35</f>
        <v>196656.44</v>
      </c>
      <c r="C479" s="209"/>
      <c r="D479" s="209">
        <f>Лист4!C35</f>
        <v>0</v>
      </c>
      <c r="E479" s="209">
        <f>Лист4!D35</f>
        <v>0</v>
      </c>
      <c r="F479" s="210">
        <f>Лист4!E35</f>
        <v>0</v>
      </c>
      <c r="G479" s="291">
        <f t="shared" si="31"/>
        <v>196656.44</v>
      </c>
      <c r="H479" s="209"/>
      <c r="I479" s="209">
        <f>Лист4!H35</f>
        <v>0</v>
      </c>
      <c r="J479" s="209">
        <f>Лист4!I35</f>
        <v>0</v>
      </c>
      <c r="K479" s="210">
        <f>Лист4!J35</f>
        <v>0</v>
      </c>
      <c r="L479" s="291">
        <f t="shared" si="32"/>
        <v>196656.44</v>
      </c>
    </row>
    <row r="480" spans="1:12" hidden="1" outlineLevel="1" x14ac:dyDescent="0.2">
      <c r="A480" s="208" t="str">
        <f>Лист4!A36</f>
        <v>Резервуар горизонтальный стальной V=60 куб.м ( кислотник)/склад Север</v>
      </c>
      <c r="B480" s="281">
        <f>Лист4!B36</f>
        <v>1568137.26</v>
      </c>
      <c r="C480" s="209"/>
      <c r="D480" s="209">
        <f>Лист4!C36</f>
        <v>0</v>
      </c>
      <c r="E480" s="209">
        <f>Лист4!D36</f>
        <v>0</v>
      </c>
      <c r="F480" s="210">
        <f>Лист4!E36</f>
        <v>0</v>
      </c>
      <c r="G480" s="291">
        <f t="shared" si="31"/>
        <v>1568137.26</v>
      </c>
      <c r="H480" s="209"/>
      <c r="I480" s="209">
        <f>Лист4!H36</f>
        <v>0</v>
      </c>
      <c r="J480" s="209">
        <f>Лист4!I36</f>
        <v>0</v>
      </c>
      <c r="K480" s="210">
        <f>Лист4!J36</f>
        <v>0</v>
      </c>
      <c r="L480" s="291">
        <f t="shared" si="32"/>
        <v>1568137.26</v>
      </c>
    </row>
    <row r="481" spans="1:12" hidden="1" outlineLevel="1" x14ac:dyDescent="0.2">
      <c r="A481" s="208" t="str">
        <f>Лист4!A37</f>
        <v>Склад кислородных балонов</v>
      </c>
      <c r="B481" s="281">
        <f>Лист4!B37</f>
        <v>55044.77</v>
      </c>
      <c r="C481" s="209"/>
      <c r="D481" s="209">
        <f>Лист4!C37</f>
        <v>0</v>
      </c>
      <c r="E481" s="209">
        <f>Лист4!D37</f>
        <v>0</v>
      </c>
      <c r="F481" s="210">
        <f>Лист4!E37</f>
        <v>0</v>
      </c>
      <c r="G481" s="291">
        <f t="shared" si="31"/>
        <v>55044.77</v>
      </c>
      <c r="H481" s="209"/>
      <c r="I481" s="209">
        <f>Лист4!H37</f>
        <v>0</v>
      </c>
      <c r="J481" s="209">
        <f>Лист4!I37</f>
        <v>0</v>
      </c>
      <c r="K481" s="210">
        <f>Лист4!J37</f>
        <v>0</v>
      </c>
      <c r="L481" s="291">
        <f t="shared" si="32"/>
        <v>55044.77</v>
      </c>
    </row>
    <row r="482" spans="1:12" hidden="1" outlineLevel="1" x14ac:dyDescent="0.2">
      <c r="A482" s="208" t="str">
        <f>Лист4!A38</f>
        <v>Склад хранения ТМЦ 4х5м(м/к) п/б № 4 ст.Якушка</v>
      </c>
      <c r="B482" s="281">
        <f>Лист4!B38</f>
        <v>151406.47</v>
      </c>
      <c r="C482" s="209"/>
      <c r="D482" s="209">
        <f>Лист4!C38</f>
        <v>0</v>
      </c>
      <c r="E482" s="209">
        <f>Лист4!D38</f>
        <v>0</v>
      </c>
      <c r="F482" s="210">
        <f>Лист4!E38</f>
        <v>0</v>
      </c>
      <c r="G482" s="291">
        <f t="shared" si="31"/>
        <v>151406.47</v>
      </c>
      <c r="H482" s="209"/>
      <c r="I482" s="209">
        <f>Лист4!H38</f>
        <v>0</v>
      </c>
      <c r="J482" s="209">
        <f>Лист4!I38</f>
        <v>0</v>
      </c>
      <c r="K482" s="210">
        <f>Лист4!J38</f>
        <v>0</v>
      </c>
      <c r="L482" s="291">
        <f t="shared" si="32"/>
        <v>151406.47</v>
      </c>
    </row>
    <row r="483" spans="1:12" hidden="1" outlineLevel="1" x14ac:dyDescent="0.2">
      <c r="A483" s="208" t="str">
        <f>Лист4!A40</f>
        <v>Стеллаж для хранения трубной продукции и металлопроката/склад Якушка</v>
      </c>
      <c r="B483" s="281">
        <f>Лист4!B40</f>
        <v>798073.44</v>
      </c>
      <c r="C483" s="209"/>
      <c r="D483" s="209">
        <f>Лист4!C40</f>
        <v>0</v>
      </c>
      <c r="E483" s="209">
        <f>Лист4!D40</f>
        <v>0</v>
      </c>
      <c r="F483" s="210">
        <f>Лист4!E40</f>
        <v>0</v>
      </c>
      <c r="G483" s="291">
        <f t="shared" si="31"/>
        <v>798073.44</v>
      </c>
      <c r="H483" s="209"/>
      <c r="I483" s="209">
        <f>Лист4!H40</f>
        <v>0</v>
      </c>
      <c r="J483" s="209">
        <f>Лист4!I40</f>
        <v>0</v>
      </c>
      <c r="K483" s="210">
        <f>Лист4!J40</f>
        <v>0</v>
      </c>
      <c r="L483" s="291">
        <f t="shared" si="32"/>
        <v>798073.44</v>
      </c>
    </row>
    <row r="484" spans="1:12" ht="12" collapsed="1" thickBot="1" x14ac:dyDescent="0.25">
      <c r="A484" s="360" t="s">
        <v>483</v>
      </c>
      <c r="B484" s="361"/>
      <c r="C484" s="361"/>
      <c r="D484" s="361"/>
      <c r="E484" s="361"/>
      <c r="F484" s="361"/>
      <c r="G484" s="361"/>
      <c r="H484" s="361"/>
      <c r="I484" s="361"/>
      <c r="J484" s="361"/>
      <c r="K484" s="361"/>
      <c r="L484" s="361"/>
    </row>
    <row r="485" spans="1:12" ht="12" thickBot="1" x14ac:dyDescent="0.25">
      <c r="A485" s="123" t="s">
        <v>613</v>
      </c>
      <c r="B485" s="276">
        <v>35665588.729999997</v>
      </c>
      <c r="C485" s="124">
        <v>0</v>
      </c>
      <c r="D485" s="124">
        <v>0</v>
      </c>
      <c r="E485" s="124">
        <v>588535.43999999994</v>
      </c>
      <c r="F485" s="205">
        <v>0</v>
      </c>
      <c r="G485" s="273">
        <v>35077053.289999999</v>
      </c>
      <c r="H485" s="124">
        <v>0</v>
      </c>
      <c r="I485" s="124">
        <v>0</v>
      </c>
      <c r="J485" s="124">
        <v>0</v>
      </c>
      <c r="K485" s="205">
        <v>0</v>
      </c>
      <c r="L485" s="273">
        <v>35077053.289999999</v>
      </c>
    </row>
    <row r="486" spans="1:12" ht="12" thickBot="1" x14ac:dyDescent="0.25">
      <c r="A486" s="123" t="s">
        <v>484</v>
      </c>
      <c r="B486" s="276">
        <f>B487+530000</f>
        <v>35665588.729999997</v>
      </c>
      <c r="C486" s="124">
        <v>0</v>
      </c>
      <c r="D486" s="124">
        <f>D487+D412</f>
        <v>530000</v>
      </c>
      <c r="E486" s="124">
        <f>E487+E412</f>
        <v>588535.43999999994</v>
      </c>
      <c r="F486" s="205">
        <v>0</v>
      </c>
      <c r="G486" s="273">
        <f>'10'!R38+G487+G508</f>
        <v>35077053.289999999</v>
      </c>
      <c r="H486" s="124">
        <v>0</v>
      </c>
      <c r="I486" s="124">
        <f>I487+I412</f>
        <v>0</v>
      </c>
      <c r="J486" s="124">
        <f>J487+J412</f>
        <v>0</v>
      </c>
      <c r="K486" s="205">
        <v>0</v>
      </c>
      <c r="L486" s="273">
        <f>'10'!W38+L487+L508</f>
        <v>35077053.289999999</v>
      </c>
    </row>
    <row r="487" spans="1:12" x14ac:dyDescent="0.2">
      <c r="A487" s="137" t="s">
        <v>431</v>
      </c>
      <c r="B487" s="278">
        <f>Лист3!B15</f>
        <v>35135588.729999997</v>
      </c>
      <c r="C487" s="138">
        <v>0</v>
      </c>
      <c r="D487" s="138">
        <f>Лист3!B5</f>
        <v>530000</v>
      </c>
      <c r="E487" s="138">
        <f>Лист3!E15</f>
        <v>588535.43999999994</v>
      </c>
      <c r="F487" s="207">
        <v>0</v>
      </c>
      <c r="G487" s="275">
        <f>B487+D487-E487</f>
        <v>35077053.289999999</v>
      </c>
      <c r="H487" s="138">
        <v>0</v>
      </c>
      <c r="I487" s="138">
        <f>Лист3!G5</f>
        <v>0</v>
      </c>
      <c r="J487" s="138">
        <f>Лист3!J15</f>
        <v>0</v>
      </c>
      <c r="K487" s="207">
        <v>0</v>
      </c>
      <c r="L487" s="275">
        <f>G487+I487-J487</f>
        <v>35077053.289999999</v>
      </c>
    </row>
    <row r="488" spans="1:12" x14ac:dyDescent="0.2">
      <c r="A488" s="131" t="s">
        <v>433</v>
      </c>
      <c r="B488" s="280"/>
      <c r="C488" s="244"/>
      <c r="D488" s="244"/>
      <c r="E488" s="244"/>
      <c r="F488" s="245"/>
      <c r="G488" s="290"/>
      <c r="H488" s="244"/>
      <c r="I488" s="244"/>
      <c r="J488" s="244"/>
      <c r="K488" s="245"/>
      <c r="L488" s="290"/>
    </row>
    <row r="489" spans="1:12" x14ac:dyDescent="0.2">
      <c r="A489" s="131" t="s">
        <v>434</v>
      </c>
      <c r="B489" s="280">
        <f>Лист3!B17</f>
        <v>1746965.17</v>
      </c>
      <c r="C489" s="244">
        <v>0</v>
      </c>
      <c r="D489" s="244">
        <v>0</v>
      </c>
      <c r="E489" s="244">
        <v>0</v>
      </c>
      <c r="F489" s="245">
        <v>0</v>
      </c>
      <c r="G489" s="290">
        <f t="shared" ref="G489:G495" si="33">B489+D489-E489</f>
        <v>1746965.17</v>
      </c>
      <c r="H489" s="244">
        <v>0</v>
      </c>
      <c r="I489" s="244">
        <v>0</v>
      </c>
      <c r="J489" s="244">
        <v>0</v>
      </c>
      <c r="K489" s="245">
        <v>0</v>
      </c>
      <c r="L489" s="290">
        <f t="shared" ref="L489" si="34">G489+I489-J489</f>
        <v>1746965.17</v>
      </c>
    </row>
    <row r="490" spans="1:12" s="204" customFormat="1" hidden="1" outlineLevel="1" x14ac:dyDescent="0.2">
      <c r="A490" s="208" t="s">
        <v>488</v>
      </c>
      <c r="B490" s="281">
        <v>68927.97</v>
      </c>
      <c r="C490" s="209"/>
      <c r="D490" s="209"/>
      <c r="E490" s="209"/>
      <c r="F490" s="210"/>
      <c r="G490" s="291">
        <v>68927.97</v>
      </c>
      <c r="H490" s="209"/>
      <c r="I490" s="209"/>
      <c r="J490" s="209"/>
      <c r="K490" s="210"/>
      <c r="L490" s="291">
        <v>68927.97</v>
      </c>
    </row>
    <row r="491" spans="1:12" s="204" customFormat="1" hidden="1" outlineLevel="1" x14ac:dyDescent="0.2">
      <c r="A491" s="208" t="s">
        <v>489</v>
      </c>
      <c r="B491" s="281">
        <v>368160</v>
      </c>
      <c r="C491" s="209"/>
      <c r="D491" s="209"/>
      <c r="E491" s="209"/>
      <c r="F491" s="210"/>
      <c r="G491" s="291">
        <v>368160</v>
      </c>
      <c r="H491" s="209"/>
      <c r="I491" s="209"/>
      <c r="J491" s="209"/>
      <c r="K491" s="210"/>
      <c r="L491" s="291">
        <v>368160</v>
      </c>
    </row>
    <row r="492" spans="1:12" s="204" customFormat="1" hidden="1" outlineLevel="1" x14ac:dyDescent="0.2">
      <c r="A492" s="208" t="s">
        <v>490</v>
      </c>
      <c r="B492" s="281">
        <v>371000</v>
      </c>
      <c r="C492" s="209"/>
      <c r="D492" s="209"/>
      <c r="E492" s="209"/>
      <c r="F492" s="210"/>
      <c r="G492" s="291">
        <v>371000</v>
      </c>
      <c r="H492" s="209"/>
      <c r="I492" s="209"/>
      <c r="J492" s="209"/>
      <c r="K492" s="210"/>
      <c r="L492" s="291">
        <v>371000</v>
      </c>
    </row>
    <row r="493" spans="1:12" s="204" customFormat="1" hidden="1" outlineLevel="1" x14ac:dyDescent="0.2">
      <c r="A493" s="208" t="s">
        <v>491</v>
      </c>
      <c r="B493" s="281">
        <v>717477.2</v>
      </c>
      <c r="C493" s="209"/>
      <c r="D493" s="209"/>
      <c r="E493" s="209"/>
      <c r="F493" s="210"/>
      <c r="G493" s="291">
        <v>717477.2</v>
      </c>
      <c r="H493" s="209"/>
      <c r="I493" s="209"/>
      <c r="J493" s="209"/>
      <c r="K493" s="210"/>
      <c r="L493" s="291">
        <v>717477.2</v>
      </c>
    </row>
    <row r="494" spans="1:12" s="204" customFormat="1" hidden="1" outlineLevel="1" x14ac:dyDescent="0.2">
      <c r="A494" s="208" t="s">
        <v>492</v>
      </c>
      <c r="B494" s="281">
        <v>221400</v>
      </c>
      <c r="C494" s="209"/>
      <c r="D494" s="209"/>
      <c r="E494" s="209"/>
      <c r="F494" s="210"/>
      <c r="G494" s="291">
        <v>221400</v>
      </c>
      <c r="H494" s="209"/>
      <c r="I494" s="209"/>
      <c r="J494" s="209"/>
      <c r="K494" s="210"/>
      <c r="L494" s="291">
        <v>221400</v>
      </c>
    </row>
    <row r="495" spans="1:12" ht="12" collapsed="1" thickBot="1" x14ac:dyDescent="0.25">
      <c r="A495" s="134" t="s">
        <v>435</v>
      </c>
      <c r="B495" s="282">
        <f>B487-B489</f>
        <v>33388623.559999995</v>
      </c>
      <c r="C495" s="246">
        <v>0</v>
      </c>
      <c r="D495" s="246">
        <f>D487</f>
        <v>530000</v>
      </c>
      <c r="E495" s="246">
        <f>E487</f>
        <v>588535.43999999994</v>
      </c>
      <c r="F495" s="247">
        <v>0</v>
      </c>
      <c r="G495" s="292">
        <f t="shared" si="33"/>
        <v>33330088.119999994</v>
      </c>
      <c r="H495" s="246">
        <v>0</v>
      </c>
      <c r="I495" s="246">
        <f>I487</f>
        <v>0</v>
      </c>
      <c r="J495" s="246">
        <f>J487</f>
        <v>0</v>
      </c>
      <c r="K495" s="247">
        <v>0</v>
      </c>
      <c r="L495" s="292">
        <f t="shared" ref="L495" si="35">G495+I495-J495</f>
        <v>33330088.119999994</v>
      </c>
    </row>
    <row r="496" spans="1:12" hidden="1" outlineLevel="1" x14ac:dyDescent="0.2">
      <c r="A496" s="208" t="s">
        <v>486</v>
      </c>
      <c r="B496" s="281">
        <v>0</v>
      </c>
      <c r="C496" s="209"/>
      <c r="D496" s="209">
        <f>G496</f>
        <v>132500</v>
      </c>
      <c r="E496" s="209"/>
      <c r="F496" s="210"/>
      <c r="G496" s="291">
        <v>132500</v>
      </c>
      <c r="H496" s="209"/>
      <c r="I496" s="209"/>
      <c r="J496" s="209"/>
      <c r="K496" s="210"/>
      <c r="L496" s="291">
        <v>132500</v>
      </c>
    </row>
    <row r="497" spans="1:12" hidden="1" outlineLevel="1" x14ac:dyDescent="0.2">
      <c r="A497" s="208" t="s">
        <v>486</v>
      </c>
      <c r="B497" s="281">
        <v>0</v>
      </c>
      <c r="C497" s="209"/>
      <c r="D497" s="209">
        <f>G497</f>
        <v>132500</v>
      </c>
      <c r="E497" s="209"/>
      <c r="F497" s="210"/>
      <c r="G497" s="291">
        <v>132500</v>
      </c>
      <c r="H497" s="209"/>
      <c r="I497" s="209"/>
      <c r="J497" s="209"/>
      <c r="K497" s="210"/>
      <c r="L497" s="291">
        <v>132500</v>
      </c>
    </row>
    <row r="498" spans="1:12" hidden="1" outlineLevel="1" x14ac:dyDescent="0.2">
      <c r="A498" s="208" t="s">
        <v>486</v>
      </c>
      <c r="B498" s="281">
        <v>0</v>
      </c>
      <c r="C498" s="209"/>
      <c r="D498" s="209">
        <f>G498</f>
        <v>132500</v>
      </c>
      <c r="E498" s="209"/>
      <c r="F498" s="210"/>
      <c r="G498" s="291">
        <v>132500</v>
      </c>
      <c r="H498" s="209"/>
      <c r="I498" s="209"/>
      <c r="J498" s="209"/>
      <c r="K498" s="210"/>
      <c r="L498" s="291">
        <v>132500</v>
      </c>
    </row>
    <row r="499" spans="1:12" hidden="1" outlineLevel="1" x14ac:dyDescent="0.2">
      <c r="A499" s="208" t="s">
        <v>486</v>
      </c>
      <c r="B499" s="281">
        <v>0</v>
      </c>
      <c r="C499" s="209"/>
      <c r="D499" s="209">
        <f>G499</f>
        <v>132500</v>
      </c>
      <c r="E499" s="209"/>
      <c r="F499" s="210"/>
      <c r="G499" s="291">
        <v>132500</v>
      </c>
      <c r="H499" s="209"/>
      <c r="I499" s="209"/>
      <c r="J499" s="209"/>
      <c r="K499" s="210"/>
      <c r="L499" s="291">
        <v>132500</v>
      </c>
    </row>
    <row r="500" spans="1:12" hidden="1" outlineLevel="1" x14ac:dyDescent="0.2">
      <c r="A500" s="208" t="s">
        <v>493</v>
      </c>
      <c r="B500" s="281">
        <v>538080</v>
      </c>
      <c r="C500" s="209"/>
      <c r="D500" s="209"/>
      <c r="E500" s="209">
        <f>B500</f>
        <v>538080</v>
      </c>
      <c r="F500" s="210"/>
      <c r="G500" s="291">
        <v>0</v>
      </c>
      <c r="H500" s="209"/>
      <c r="I500" s="209"/>
      <c r="J500" s="209">
        <f>G500</f>
        <v>0</v>
      </c>
      <c r="K500" s="210"/>
      <c r="L500" s="291">
        <v>0</v>
      </c>
    </row>
    <row r="501" spans="1:12" hidden="1" outlineLevel="1" x14ac:dyDescent="0.2">
      <c r="A501" s="208" t="s">
        <v>494</v>
      </c>
      <c r="B501" s="281">
        <v>57230</v>
      </c>
      <c r="C501" s="209"/>
      <c r="D501" s="209"/>
      <c r="E501" s="209"/>
      <c r="F501" s="210"/>
      <c r="G501" s="291">
        <v>57230</v>
      </c>
      <c r="H501" s="209"/>
      <c r="I501" s="209"/>
      <c r="J501" s="209"/>
      <c r="K501" s="210"/>
      <c r="L501" s="291">
        <v>57230</v>
      </c>
    </row>
    <row r="502" spans="1:12" hidden="1" outlineLevel="1" x14ac:dyDescent="0.2">
      <c r="A502" s="208" t="s">
        <v>495</v>
      </c>
      <c r="B502" s="281">
        <v>3075000</v>
      </c>
      <c r="C502" s="209"/>
      <c r="D502" s="209"/>
      <c r="E502" s="209"/>
      <c r="F502" s="210"/>
      <c r="G502" s="291">
        <v>3075000</v>
      </c>
      <c r="H502" s="209"/>
      <c r="I502" s="209"/>
      <c r="J502" s="209"/>
      <c r="K502" s="210"/>
      <c r="L502" s="291">
        <v>3075000</v>
      </c>
    </row>
    <row r="503" spans="1:12" hidden="1" outlineLevel="1" x14ac:dyDescent="0.2">
      <c r="A503" s="208" t="s">
        <v>496</v>
      </c>
      <c r="B503" s="281">
        <v>1215988.98</v>
      </c>
      <c r="C503" s="209"/>
      <c r="D503" s="209"/>
      <c r="E503" s="209"/>
      <c r="F503" s="210"/>
      <c r="G503" s="291">
        <v>1215988.98</v>
      </c>
      <c r="H503" s="209"/>
      <c r="I503" s="209"/>
      <c r="J503" s="209"/>
      <c r="K503" s="210"/>
      <c r="L503" s="291">
        <v>1215988.98</v>
      </c>
    </row>
    <row r="504" spans="1:12" hidden="1" outlineLevel="1" x14ac:dyDescent="0.2">
      <c r="A504" s="208" t="s">
        <v>497</v>
      </c>
      <c r="B504" s="281">
        <v>22749386.579999998</v>
      </c>
      <c r="C504" s="209"/>
      <c r="D504" s="209"/>
      <c r="E504" s="209"/>
      <c r="F504" s="210"/>
      <c r="G504" s="291">
        <v>22749386.579999998</v>
      </c>
      <c r="H504" s="209"/>
      <c r="I504" s="209"/>
      <c r="J504" s="209"/>
      <c r="K504" s="210"/>
      <c r="L504" s="291">
        <v>22749386.579999998</v>
      </c>
    </row>
    <row r="505" spans="1:12" hidden="1" outlineLevel="1" x14ac:dyDescent="0.2">
      <c r="A505" s="208" t="s">
        <v>498</v>
      </c>
      <c r="B505" s="281">
        <v>92040</v>
      </c>
      <c r="C505" s="209"/>
      <c r="D505" s="209"/>
      <c r="E505" s="209"/>
      <c r="F505" s="210"/>
      <c r="G505" s="291">
        <v>92040</v>
      </c>
      <c r="H505" s="209"/>
      <c r="I505" s="209"/>
      <c r="J505" s="209"/>
      <c r="K505" s="210"/>
      <c r="L505" s="291">
        <v>92040</v>
      </c>
    </row>
    <row r="506" spans="1:12" hidden="1" outlineLevel="1" x14ac:dyDescent="0.2">
      <c r="A506" s="208" t="s">
        <v>499</v>
      </c>
      <c r="B506" s="281">
        <v>5610442.5599999996</v>
      </c>
      <c r="C506" s="209"/>
      <c r="D506" s="209"/>
      <c r="E506" s="209"/>
      <c r="F506" s="210"/>
      <c r="G506" s="291">
        <v>5610442.5599999996</v>
      </c>
      <c r="H506" s="209"/>
      <c r="I506" s="209"/>
      <c r="J506" s="209"/>
      <c r="K506" s="210"/>
      <c r="L506" s="291">
        <v>5610442.5599999996</v>
      </c>
    </row>
    <row r="507" spans="1:12" ht="12" hidden="1" outlineLevel="1" thickBot="1" x14ac:dyDescent="0.25">
      <c r="A507" s="208" t="s">
        <v>500</v>
      </c>
      <c r="B507" s="281">
        <v>50455.44</v>
      </c>
      <c r="C507" s="209"/>
      <c r="D507" s="209"/>
      <c r="E507" s="209">
        <f>B507</f>
        <v>50455.44</v>
      </c>
      <c r="F507" s="210"/>
      <c r="G507" s="291">
        <v>0</v>
      </c>
      <c r="H507" s="209"/>
      <c r="I507" s="209"/>
      <c r="J507" s="209">
        <f>G507</f>
        <v>0</v>
      </c>
      <c r="K507" s="210"/>
      <c r="L507" s="291">
        <v>0</v>
      </c>
    </row>
    <row r="508" spans="1:12" collapsed="1" x14ac:dyDescent="0.2">
      <c r="A508" s="137" t="s">
        <v>432</v>
      </c>
      <c r="B508" s="278">
        <f>свод!B33</f>
        <v>0</v>
      </c>
      <c r="C508" s="138">
        <v>0</v>
      </c>
      <c r="D508" s="138">
        <v>0</v>
      </c>
      <c r="E508" s="138">
        <v>0</v>
      </c>
      <c r="F508" s="207">
        <v>0</v>
      </c>
      <c r="G508" s="275">
        <f>B508</f>
        <v>0</v>
      </c>
      <c r="H508" s="138">
        <v>0</v>
      </c>
      <c r="I508" s="138">
        <v>0</v>
      </c>
      <c r="J508" s="138">
        <v>0</v>
      </c>
      <c r="K508" s="207">
        <v>0</v>
      </c>
      <c r="L508" s="275">
        <f>G508</f>
        <v>0</v>
      </c>
    </row>
    <row r="509" spans="1:12" x14ac:dyDescent="0.2">
      <c r="A509" s="131" t="s">
        <v>433</v>
      </c>
      <c r="B509" s="280"/>
      <c r="C509" s="244"/>
      <c r="D509" s="244"/>
      <c r="E509" s="244"/>
      <c r="F509" s="245"/>
      <c r="G509" s="290"/>
      <c r="H509" s="244"/>
      <c r="I509" s="244"/>
      <c r="J509" s="244"/>
      <c r="K509" s="245"/>
      <c r="L509" s="290"/>
    </row>
    <row r="510" spans="1:12" x14ac:dyDescent="0.2">
      <c r="A510" s="131" t="s">
        <v>434</v>
      </c>
      <c r="B510" s="280">
        <v>0</v>
      </c>
      <c r="C510" s="244">
        <v>0</v>
      </c>
      <c r="D510" s="244">
        <v>0</v>
      </c>
      <c r="E510" s="244">
        <v>0</v>
      </c>
      <c r="F510" s="245">
        <v>0</v>
      </c>
      <c r="G510" s="290">
        <v>0</v>
      </c>
      <c r="H510" s="244">
        <v>0</v>
      </c>
      <c r="I510" s="244">
        <v>0</v>
      </c>
      <c r="J510" s="244">
        <v>0</v>
      </c>
      <c r="K510" s="245">
        <v>0</v>
      </c>
      <c r="L510" s="290">
        <v>0</v>
      </c>
    </row>
    <row r="511" spans="1:12" ht="12" thickBot="1" x14ac:dyDescent="0.25">
      <c r="A511" s="134" t="s">
        <v>435</v>
      </c>
      <c r="B511" s="282">
        <f>B508</f>
        <v>0</v>
      </c>
      <c r="C511" s="246">
        <v>0</v>
      </c>
      <c r="D511" s="246">
        <v>0</v>
      </c>
      <c r="E511" s="246">
        <v>0</v>
      </c>
      <c r="F511" s="247">
        <v>0</v>
      </c>
      <c r="G511" s="292">
        <f>G508</f>
        <v>0</v>
      </c>
      <c r="H511" s="246">
        <v>0</v>
      </c>
      <c r="I511" s="246">
        <v>0</v>
      </c>
      <c r="J511" s="246">
        <v>0</v>
      </c>
      <c r="K511" s="247">
        <v>0</v>
      </c>
      <c r="L511" s="292">
        <f>L508</f>
        <v>0</v>
      </c>
    </row>
    <row r="512" spans="1:12" x14ac:dyDescent="0.2">
      <c r="A512" s="137" t="s">
        <v>617</v>
      </c>
      <c r="B512" s="278">
        <f>свод!B37</f>
        <v>530000</v>
      </c>
      <c r="C512" s="138">
        <v>0</v>
      </c>
      <c r="D512" s="138">
        <f>D515</f>
        <v>-530000</v>
      </c>
      <c r="E512" s="138">
        <v>0</v>
      </c>
      <c r="F512" s="207">
        <v>0</v>
      </c>
      <c r="G512" s="275">
        <v>0</v>
      </c>
      <c r="H512" s="138">
        <v>0</v>
      </c>
      <c r="I512" s="138">
        <f>I515</f>
        <v>0</v>
      </c>
      <c r="J512" s="138">
        <v>0</v>
      </c>
      <c r="K512" s="207">
        <v>0</v>
      </c>
      <c r="L512" s="275">
        <v>0</v>
      </c>
    </row>
    <row r="513" spans="1:12" x14ac:dyDescent="0.2">
      <c r="A513" s="131" t="s">
        <v>433</v>
      </c>
      <c r="B513" s="280"/>
      <c r="C513" s="244"/>
      <c r="D513" s="244"/>
      <c r="E513" s="244"/>
      <c r="F513" s="245"/>
      <c r="G513" s="290"/>
      <c r="H513" s="244"/>
      <c r="I513" s="244"/>
      <c r="J513" s="244"/>
      <c r="K513" s="245"/>
      <c r="L513" s="290"/>
    </row>
    <row r="514" spans="1:12" x14ac:dyDescent="0.2">
      <c r="A514" s="131" t="s">
        <v>434</v>
      </c>
      <c r="B514" s="280">
        <v>0</v>
      </c>
      <c r="C514" s="244">
        <v>0</v>
      </c>
      <c r="D514" s="244">
        <v>0</v>
      </c>
      <c r="E514" s="244">
        <v>0</v>
      </c>
      <c r="F514" s="245">
        <v>0</v>
      </c>
      <c r="G514" s="290">
        <v>0</v>
      </c>
      <c r="H514" s="244">
        <v>0</v>
      </c>
      <c r="I514" s="244">
        <v>0</v>
      </c>
      <c r="J514" s="244">
        <v>0</v>
      </c>
      <c r="K514" s="245">
        <v>0</v>
      </c>
      <c r="L514" s="290">
        <v>0</v>
      </c>
    </row>
    <row r="515" spans="1:12" ht="12" thickBot="1" x14ac:dyDescent="0.25">
      <c r="A515" s="134" t="s">
        <v>435</v>
      </c>
      <c r="B515" s="282">
        <f>B512</f>
        <v>530000</v>
      </c>
      <c r="C515" s="246">
        <v>0</v>
      </c>
      <c r="D515" s="246">
        <f>SUM(D516:D519)</f>
        <v>-530000</v>
      </c>
      <c r="E515" s="246">
        <v>0</v>
      </c>
      <c r="F515" s="247">
        <v>0</v>
      </c>
      <c r="G515" s="292">
        <f>G512</f>
        <v>0</v>
      </c>
      <c r="H515" s="246">
        <v>0</v>
      </c>
      <c r="I515" s="246">
        <f>SUM(I516:I519)</f>
        <v>0</v>
      </c>
      <c r="J515" s="246">
        <v>0</v>
      </c>
      <c r="K515" s="247">
        <v>0</v>
      </c>
      <c r="L515" s="292">
        <f>L512</f>
        <v>0</v>
      </c>
    </row>
    <row r="516" spans="1:12" hidden="1" outlineLevel="1" x14ac:dyDescent="0.2">
      <c r="A516" s="211" t="s">
        <v>486</v>
      </c>
      <c r="B516" s="285">
        <f>G496</f>
        <v>132500</v>
      </c>
      <c r="C516" s="212"/>
      <c r="D516" s="212">
        <f>-B516</f>
        <v>-132500</v>
      </c>
      <c r="E516" s="212"/>
      <c r="F516" s="213"/>
      <c r="G516" s="295">
        <v>0</v>
      </c>
    </row>
    <row r="517" spans="1:12" hidden="1" outlineLevel="1" x14ac:dyDescent="0.2">
      <c r="A517" s="208" t="s">
        <v>486</v>
      </c>
      <c r="B517" s="281">
        <f t="shared" ref="B517:B519" si="36">G497</f>
        <v>132500</v>
      </c>
      <c r="C517" s="209"/>
      <c r="D517" s="209">
        <f t="shared" ref="D517:D519" si="37">-B517</f>
        <v>-132500</v>
      </c>
      <c r="E517" s="209"/>
      <c r="F517" s="210"/>
      <c r="G517" s="291">
        <v>0</v>
      </c>
    </row>
    <row r="518" spans="1:12" hidden="1" outlineLevel="1" x14ac:dyDescent="0.2">
      <c r="A518" s="208" t="s">
        <v>486</v>
      </c>
      <c r="B518" s="281">
        <f t="shared" si="36"/>
        <v>132500</v>
      </c>
      <c r="C518" s="209"/>
      <c r="D518" s="209">
        <f t="shared" si="37"/>
        <v>-132500</v>
      </c>
      <c r="E518" s="209"/>
      <c r="F518" s="210"/>
      <c r="G518" s="291">
        <v>0</v>
      </c>
    </row>
    <row r="519" spans="1:12" ht="12" hidden="1" outlineLevel="1" thickBot="1" x14ac:dyDescent="0.25">
      <c r="A519" s="214" t="s">
        <v>486</v>
      </c>
      <c r="B519" s="287">
        <f t="shared" si="36"/>
        <v>132500</v>
      </c>
      <c r="C519" s="215"/>
      <c r="D519" s="215">
        <f t="shared" si="37"/>
        <v>-132500</v>
      </c>
      <c r="E519" s="215"/>
      <c r="F519" s="216"/>
      <c r="G519" s="297">
        <v>0</v>
      </c>
    </row>
    <row r="520" spans="1:12" collapsed="1" x14ac:dyDescent="0.2"/>
    <row r="523" spans="1:12" x14ac:dyDescent="0.2">
      <c r="A523" s="35" t="s">
        <v>663</v>
      </c>
      <c r="B523" s="289">
        <f>B7+B431+B487</f>
        <v>53841179.159999996</v>
      </c>
      <c r="C523" s="253">
        <f t="shared" ref="C523:F523" si="38">C7+C431+C487</f>
        <v>0</v>
      </c>
      <c r="D523" s="253">
        <f t="shared" si="38"/>
        <v>550120.73</v>
      </c>
      <c r="E523" s="253">
        <f t="shared" si="38"/>
        <v>1054173.7599999998</v>
      </c>
      <c r="F523" s="253">
        <f t="shared" si="38"/>
        <v>2108326.88</v>
      </c>
      <c r="G523" s="289">
        <f>G7+G431+G487</f>
        <v>51228799.25</v>
      </c>
      <c r="H523" s="253">
        <f t="shared" ref="H523:K523" si="39">H7+H431+H487</f>
        <v>0</v>
      </c>
      <c r="I523" s="253">
        <f t="shared" si="39"/>
        <v>0</v>
      </c>
      <c r="J523" s="253" t="e">
        <f t="shared" si="39"/>
        <v>#REF!</v>
      </c>
      <c r="K523" s="253">
        <f t="shared" si="39"/>
        <v>0</v>
      </c>
      <c r="L523" s="289" t="e">
        <f>L7+L431+L487</f>
        <v>#REF!</v>
      </c>
    </row>
    <row r="524" spans="1:12" x14ac:dyDescent="0.2">
      <c r="A524" s="35" t="s">
        <v>664</v>
      </c>
      <c r="B524" s="289">
        <f>B408</f>
        <v>1330888.96</v>
      </c>
      <c r="C524" s="253">
        <f t="shared" ref="C524:G524" si="40">C408</f>
        <v>0</v>
      </c>
      <c r="D524" s="253">
        <f t="shared" si="40"/>
        <v>0</v>
      </c>
      <c r="E524" s="253">
        <f t="shared" si="40"/>
        <v>0</v>
      </c>
      <c r="F524" s="253">
        <f t="shared" si="40"/>
        <v>0</v>
      </c>
      <c r="G524" s="289">
        <f t="shared" si="40"/>
        <v>1330888.96</v>
      </c>
      <c r="H524" s="253">
        <f t="shared" ref="H524:L524" si="41">H408</f>
        <v>0</v>
      </c>
      <c r="I524" s="253">
        <f t="shared" si="41"/>
        <v>0</v>
      </c>
      <c r="J524" s="253">
        <f t="shared" si="41"/>
        <v>0</v>
      </c>
      <c r="K524" s="253">
        <f t="shared" si="41"/>
        <v>0</v>
      </c>
      <c r="L524" s="289">
        <f t="shared" si="41"/>
        <v>1330888.96</v>
      </c>
    </row>
    <row r="526" spans="1:12" x14ac:dyDescent="0.2">
      <c r="G526" s="279" t="b">
        <v>1</v>
      </c>
      <c r="L526" s="279" t="e">
        <f>L523='НВЛ на 01.01.26'!#REF!</f>
        <v>#REF!</v>
      </c>
    </row>
    <row r="527" spans="1:12" x14ac:dyDescent="0.2">
      <c r="G527" s="279" t="e">
        <f>G524='НЛ на 01.01.26'!#REF!</f>
        <v>#REF!</v>
      </c>
      <c r="L527" s="279" t="e">
        <f>L524='НЛ на 01.01.26'!#REF!</f>
        <v>#REF!</v>
      </c>
    </row>
  </sheetData>
  <autoFilter ref="A3:I522"/>
  <mergeCells count="3">
    <mergeCell ref="A4:L4"/>
    <mergeCell ref="A428:L428"/>
    <mergeCell ref="A484:L484"/>
  </mergeCells>
  <pageMargins left="0.70866141732283472" right="0.70866141732283472" top="0.74803149606299213" bottom="0.74803149606299213" header="0.31496062992125984" footer="0.31496062992125984"/>
  <pageSetup paperSize="9" scale="34" orientation="landscape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workbookViewId="0">
      <selection activeCell="A27" sqref="A27:B43"/>
    </sheetView>
  </sheetViews>
  <sheetFormatPr defaultColWidth="69" defaultRowHeight="11.25" x14ac:dyDescent="0.2"/>
  <sheetData>
    <row r="1" spans="1:6" ht="12" x14ac:dyDescent="0.2">
      <c r="A1" s="217" t="s">
        <v>618</v>
      </c>
      <c r="B1" s="218">
        <v>45833.33</v>
      </c>
      <c r="C1" s="219"/>
      <c r="D1" s="219"/>
      <c r="E1" s="219"/>
      <c r="F1" s="218">
        <v>45833.33</v>
      </c>
    </row>
    <row r="2" spans="1:6" ht="12" x14ac:dyDescent="0.2">
      <c r="A2" s="217" t="s">
        <v>619</v>
      </c>
      <c r="B2" s="218">
        <v>9270</v>
      </c>
      <c r="C2" s="219"/>
      <c r="D2" s="219"/>
      <c r="E2" s="219"/>
      <c r="F2" s="218">
        <v>9270</v>
      </c>
    </row>
    <row r="3" spans="1:6" ht="12" x14ac:dyDescent="0.2">
      <c r="A3" s="217" t="s">
        <v>620</v>
      </c>
      <c r="B3" s="218">
        <v>59911.360000000001</v>
      </c>
      <c r="C3" s="219"/>
      <c r="D3" s="219"/>
      <c r="E3" s="219"/>
      <c r="F3" s="218">
        <v>59911.360000000001</v>
      </c>
    </row>
    <row r="4" spans="1:6" ht="12" x14ac:dyDescent="0.2">
      <c r="A4" s="217" t="s">
        <v>621</v>
      </c>
      <c r="B4" s="218">
        <v>15834</v>
      </c>
      <c r="C4" s="219"/>
      <c r="D4" s="219"/>
      <c r="E4" s="219"/>
      <c r="F4" s="218">
        <v>15834</v>
      </c>
    </row>
    <row r="5" spans="1:6" ht="12" x14ac:dyDescent="0.2">
      <c r="A5" s="217" t="s">
        <v>524</v>
      </c>
      <c r="B5" s="218">
        <v>76271.19</v>
      </c>
      <c r="C5" s="219"/>
      <c r="D5" s="219"/>
      <c r="E5" s="219"/>
      <c r="F5" s="218">
        <v>76271.19</v>
      </c>
    </row>
    <row r="6" spans="1:6" ht="12" x14ac:dyDescent="0.2">
      <c r="A6" s="217" t="s">
        <v>622</v>
      </c>
      <c r="B6" s="218">
        <v>4996</v>
      </c>
      <c r="C6" s="219"/>
      <c r="D6" s="219"/>
      <c r="E6" s="219"/>
      <c r="F6" s="218">
        <v>4996</v>
      </c>
    </row>
    <row r="7" spans="1:6" ht="12" x14ac:dyDescent="0.2">
      <c r="A7" s="217" t="s">
        <v>623</v>
      </c>
      <c r="B7" s="218">
        <v>11333.02</v>
      </c>
      <c r="C7" s="219"/>
      <c r="D7" s="219"/>
      <c r="E7" s="219"/>
      <c r="F7" s="218">
        <v>11333.02</v>
      </c>
    </row>
    <row r="8" spans="1:6" ht="12" x14ac:dyDescent="0.2">
      <c r="A8" s="217" t="s">
        <v>532</v>
      </c>
      <c r="B8" s="218">
        <v>53898.31</v>
      </c>
      <c r="C8" s="219"/>
      <c r="D8" s="219"/>
      <c r="E8" s="219"/>
      <c r="F8" s="218">
        <v>53898.31</v>
      </c>
    </row>
    <row r="9" spans="1:6" ht="12" x14ac:dyDescent="0.2">
      <c r="A9" s="217" t="s">
        <v>624</v>
      </c>
      <c r="B9" s="218">
        <v>301338.59999999998</v>
      </c>
      <c r="C9" s="219"/>
      <c r="D9" s="219"/>
      <c r="E9" s="219"/>
      <c r="F9" s="218">
        <v>301338.59999999998</v>
      </c>
    </row>
    <row r="10" spans="1:6" ht="12" x14ac:dyDescent="0.2">
      <c r="A10" s="217" t="s">
        <v>625</v>
      </c>
      <c r="B10" s="219"/>
      <c r="C10" s="218">
        <v>2271.67</v>
      </c>
      <c r="D10" s="218"/>
      <c r="E10" s="219"/>
      <c r="F10" s="218">
        <v>2271.67</v>
      </c>
    </row>
    <row r="11" spans="1:6" ht="12" x14ac:dyDescent="0.2">
      <c r="A11" s="217" t="s">
        <v>626</v>
      </c>
      <c r="B11" s="218">
        <v>325564</v>
      </c>
      <c r="C11" s="219"/>
      <c r="D11" s="219"/>
      <c r="E11" s="219"/>
      <c r="F11" s="218">
        <v>325564</v>
      </c>
    </row>
    <row r="12" spans="1:6" ht="12" x14ac:dyDescent="0.2">
      <c r="A12" s="217" t="s">
        <v>627</v>
      </c>
      <c r="B12" s="218">
        <v>157850.79</v>
      </c>
      <c r="C12" s="219"/>
      <c r="D12" s="219"/>
      <c r="E12" s="219"/>
      <c r="F12" s="218">
        <v>157850.79</v>
      </c>
    </row>
    <row r="13" spans="1:6" ht="12" x14ac:dyDescent="0.2">
      <c r="A13" s="217" t="s">
        <v>628</v>
      </c>
      <c r="B13" s="218">
        <v>86589.94</v>
      </c>
      <c r="C13" s="219"/>
      <c r="D13" s="219"/>
      <c r="E13" s="219"/>
      <c r="F13" s="218">
        <v>86589.94</v>
      </c>
    </row>
    <row r="14" spans="1:6" ht="12" x14ac:dyDescent="0.2">
      <c r="A14" s="217" t="s">
        <v>629</v>
      </c>
      <c r="B14" s="218">
        <v>128878.62</v>
      </c>
      <c r="C14" s="219"/>
      <c r="D14" s="219"/>
      <c r="E14" s="219"/>
      <c r="F14" s="218">
        <v>128878.62</v>
      </c>
    </row>
    <row r="15" spans="1:6" ht="12" x14ac:dyDescent="0.2">
      <c r="A15" s="217" t="s">
        <v>630</v>
      </c>
      <c r="B15" s="218">
        <v>204136.77</v>
      </c>
      <c r="C15" s="219"/>
      <c r="D15" s="219"/>
      <c r="E15" s="219"/>
      <c r="F15" s="218">
        <v>204136.77</v>
      </c>
    </row>
    <row r="16" spans="1:6" ht="12" x14ac:dyDescent="0.2">
      <c r="A16" s="217" t="s">
        <v>631</v>
      </c>
      <c r="B16" s="219"/>
      <c r="C16" s="218">
        <v>1332.5</v>
      </c>
      <c r="D16" s="218"/>
      <c r="E16" s="219"/>
      <c r="F16" s="218">
        <v>1332.5</v>
      </c>
    </row>
    <row r="17" spans="1:6" ht="12" x14ac:dyDescent="0.2">
      <c r="A17" s="217" t="s">
        <v>632</v>
      </c>
      <c r="B17" s="219"/>
      <c r="C17" s="218">
        <v>4151.67</v>
      </c>
      <c r="D17" s="218"/>
      <c r="E17" s="219"/>
      <c r="F17" s="218">
        <v>4151.67</v>
      </c>
    </row>
    <row r="18" spans="1:6" ht="24" x14ac:dyDescent="0.2">
      <c r="A18" s="217" t="s">
        <v>535</v>
      </c>
      <c r="B18" s="218">
        <v>152810</v>
      </c>
      <c r="C18" s="219"/>
      <c r="D18" s="219"/>
      <c r="E18" s="219"/>
      <c r="F18" s="218">
        <v>152810</v>
      </c>
    </row>
    <row r="19" spans="1:6" ht="12" x14ac:dyDescent="0.2">
      <c r="A19" s="217" t="s">
        <v>633</v>
      </c>
      <c r="B19" s="218">
        <v>18365</v>
      </c>
      <c r="C19" s="219"/>
      <c r="D19" s="219"/>
      <c r="E19" s="219"/>
      <c r="F19" s="218">
        <v>18365</v>
      </c>
    </row>
    <row r="20" spans="1:6" ht="12" x14ac:dyDescent="0.2">
      <c r="A20" s="217" t="s">
        <v>634</v>
      </c>
      <c r="B20" s="219"/>
      <c r="C20" s="218">
        <v>3421.67</v>
      </c>
      <c r="D20" s="218"/>
      <c r="E20" s="219"/>
      <c r="F20" s="218">
        <v>3421.67</v>
      </c>
    </row>
    <row r="21" spans="1:6" ht="12" x14ac:dyDescent="0.2">
      <c r="A21" s="217" t="s">
        <v>635</v>
      </c>
      <c r="B21" s="218">
        <v>15990</v>
      </c>
      <c r="C21" s="219"/>
      <c r="D21" s="219"/>
      <c r="E21" s="219"/>
      <c r="F21" s="218">
        <v>15990</v>
      </c>
    </row>
    <row r="22" spans="1:6" ht="12" x14ac:dyDescent="0.2">
      <c r="A22" s="217" t="s">
        <v>636</v>
      </c>
      <c r="B22" s="218">
        <v>18750</v>
      </c>
      <c r="C22" s="219"/>
      <c r="D22" s="219"/>
      <c r="E22" s="219"/>
      <c r="F22" s="218">
        <v>18750</v>
      </c>
    </row>
    <row r="23" spans="1:6" ht="12" x14ac:dyDescent="0.2">
      <c r="A23" s="217" t="s">
        <v>637</v>
      </c>
      <c r="B23" s="218">
        <v>49560</v>
      </c>
      <c r="C23" s="219"/>
      <c r="D23" s="219"/>
      <c r="E23" s="219"/>
      <c r="F23" s="218">
        <v>49560</v>
      </c>
    </row>
    <row r="24" spans="1:6" ht="12" x14ac:dyDescent="0.2">
      <c r="A24" s="217" t="s">
        <v>638</v>
      </c>
      <c r="B24" s="218">
        <v>298425</v>
      </c>
      <c r="C24" s="219"/>
      <c r="D24" s="219"/>
      <c r="E24" s="219"/>
      <c r="F24" s="218">
        <v>298425</v>
      </c>
    </row>
    <row r="27" spans="1:6" ht="24" x14ac:dyDescent="0.2">
      <c r="A27" s="217" t="s">
        <v>536</v>
      </c>
      <c r="B27" s="218">
        <v>74063.41</v>
      </c>
    </row>
    <row r="28" spans="1:6" ht="24" x14ac:dyDescent="0.2">
      <c r="A28" s="217" t="s">
        <v>540</v>
      </c>
      <c r="B28" s="218">
        <v>168837.39</v>
      </c>
    </row>
    <row r="29" spans="1:6" ht="12" x14ac:dyDescent="0.2">
      <c r="A29" s="217" t="s">
        <v>640</v>
      </c>
      <c r="B29" s="218">
        <v>137766.67000000001</v>
      </c>
    </row>
    <row r="30" spans="1:6" ht="12" x14ac:dyDescent="0.2">
      <c r="A30" s="217" t="s">
        <v>641</v>
      </c>
      <c r="B30" s="218">
        <v>59900</v>
      </c>
    </row>
    <row r="31" spans="1:6" ht="24" x14ac:dyDescent="0.2">
      <c r="A31" s="217" t="s">
        <v>542</v>
      </c>
      <c r="B31" s="218">
        <v>491643.82</v>
      </c>
    </row>
    <row r="32" spans="1:6" ht="12" x14ac:dyDescent="0.2">
      <c r="A32" s="217" t="s">
        <v>642</v>
      </c>
      <c r="B32" s="218">
        <v>53400</v>
      </c>
    </row>
    <row r="33" spans="1:2" ht="12" x14ac:dyDescent="0.2">
      <c r="A33" s="217" t="s">
        <v>643</v>
      </c>
      <c r="B33" s="218">
        <v>73958.67</v>
      </c>
    </row>
    <row r="34" spans="1:2" ht="12" x14ac:dyDescent="0.2">
      <c r="A34" s="217" t="s">
        <v>644</v>
      </c>
      <c r="B34" s="218">
        <v>29110.04</v>
      </c>
    </row>
    <row r="35" spans="1:2" ht="24" x14ac:dyDescent="0.2">
      <c r="A35" s="217" t="s">
        <v>645</v>
      </c>
      <c r="B35" s="218">
        <v>196656.44</v>
      </c>
    </row>
    <row r="36" spans="1:2" ht="24" x14ac:dyDescent="0.2">
      <c r="A36" s="217" t="s">
        <v>646</v>
      </c>
      <c r="B36" s="218">
        <v>1568137.26</v>
      </c>
    </row>
    <row r="37" spans="1:2" ht="12" x14ac:dyDescent="0.2">
      <c r="A37" s="217" t="s">
        <v>647</v>
      </c>
      <c r="B37" s="218">
        <v>55044.77</v>
      </c>
    </row>
    <row r="38" spans="1:2" ht="12" x14ac:dyDescent="0.2">
      <c r="A38" s="217" t="s">
        <v>648</v>
      </c>
      <c r="B38" s="218">
        <v>151406.47</v>
      </c>
    </row>
    <row r="39" spans="1:2" ht="24" x14ac:dyDescent="0.2">
      <c r="A39" s="217" t="s">
        <v>649</v>
      </c>
      <c r="B39" s="218">
        <v>106200</v>
      </c>
    </row>
    <row r="40" spans="1:2" ht="24" x14ac:dyDescent="0.2">
      <c r="A40" s="217" t="s">
        <v>650</v>
      </c>
      <c r="B40" s="218">
        <v>798073.44</v>
      </c>
    </row>
    <row r="41" spans="1:2" ht="12" x14ac:dyDescent="0.2">
      <c r="A41" s="217" t="s">
        <v>549</v>
      </c>
      <c r="B41" s="218">
        <v>507400</v>
      </c>
    </row>
    <row r="42" spans="1:2" ht="12" x14ac:dyDescent="0.2">
      <c r="A42" s="217" t="s">
        <v>547</v>
      </c>
      <c r="B42" s="218">
        <v>108194.92</v>
      </c>
    </row>
    <row r="43" spans="1:2" ht="24" x14ac:dyDescent="0.2">
      <c r="A43" s="217" t="s">
        <v>550</v>
      </c>
      <c r="B43" s="218">
        <v>245558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A2" sqref="A2:A10"/>
    </sheetView>
  </sheetViews>
  <sheetFormatPr defaultColWidth="27.1640625" defaultRowHeight="11.25" x14ac:dyDescent="0.2"/>
  <sheetData>
    <row r="1" spans="1:7" ht="24" x14ac:dyDescent="0.2">
      <c r="A1" s="225" t="s">
        <v>12</v>
      </c>
      <c r="B1" s="226">
        <v>87844.65</v>
      </c>
      <c r="C1" s="227"/>
      <c r="D1" s="226">
        <v>19250.990000000002</v>
      </c>
      <c r="E1" s="227"/>
      <c r="F1" s="226">
        <v>68593.66</v>
      </c>
      <c r="G1" s="228"/>
    </row>
    <row r="2" spans="1:7" ht="12" x14ac:dyDescent="0.2">
      <c r="A2" s="229" t="s">
        <v>14</v>
      </c>
      <c r="B2" s="230">
        <v>545.79</v>
      </c>
      <c r="C2" s="227"/>
      <c r="D2" s="227"/>
      <c r="E2" s="227"/>
      <c r="F2" s="230">
        <v>545.79</v>
      </c>
      <c r="G2" s="228"/>
    </row>
    <row r="3" spans="1:7" ht="12" x14ac:dyDescent="0.2">
      <c r="A3" s="229" t="s">
        <v>15</v>
      </c>
      <c r="B3" s="226">
        <v>13493.64</v>
      </c>
      <c r="C3" s="227"/>
      <c r="D3" s="227"/>
      <c r="E3" s="227"/>
      <c r="F3" s="226">
        <v>13493.64</v>
      </c>
      <c r="G3" s="228"/>
    </row>
    <row r="4" spans="1:7" ht="24" x14ac:dyDescent="0.2">
      <c r="A4" s="229" t="s">
        <v>16</v>
      </c>
      <c r="B4" s="226">
        <v>1507.45</v>
      </c>
      <c r="C4" s="227"/>
      <c r="D4" s="227"/>
      <c r="E4" s="227"/>
      <c r="F4" s="226">
        <v>1507.45</v>
      </c>
      <c r="G4" s="228"/>
    </row>
    <row r="5" spans="1:7" ht="24" x14ac:dyDescent="0.2">
      <c r="A5" s="229" t="s">
        <v>17</v>
      </c>
      <c r="B5" s="226">
        <v>4158</v>
      </c>
      <c r="C5" s="227"/>
      <c r="D5" s="227"/>
      <c r="E5" s="227"/>
      <c r="F5" s="226">
        <v>4158</v>
      </c>
      <c r="G5" s="228"/>
    </row>
    <row r="6" spans="1:7" ht="24" x14ac:dyDescent="0.2">
      <c r="A6" s="229" t="s">
        <v>18</v>
      </c>
      <c r="B6" s="226">
        <v>19215</v>
      </c>
      <c r="C6" s="227"/>
      <c r="D6" s="227"/>
      <c r="E6" s="227"/>
      <c r="F6" s="226">
        <v>19215</v>
      </c>
      <c r="G6" s="228"/>
    </row>
    <row r="7" spans="1:7" ht="36" x14ac:dyDescent="0.2">
      <c r="A7" s="229" t="s">
        <v>19</v>
      </c>
      <c r="B7" s="226">
        <v>10540.9</v>
      </c>
      <c r="C7" s="227"/>
      <c r="D7" s="227"/>
      <c r="E7" s="227"/>
      <c r="F7" s="226">
        <v>10540.9</v>
      </c>
      <c r="G7" s="228"/>
    </row>
    <row r="8" spans="1:7" ht="12" x14ac:dyDescent="0.2">
      <c r="A8" s="229" t="s">
        <v>20</v>
      </c>
      <c r="B8" s="226">
        <v>19250.990000000002</v>
      </c>
      <c r="C8" s="227"/>
      <c r="D8" s="226">
        <v>19250.990000000002</v>
      </c>
      <c r="E8" s="227"/>
      <c r="F8" s="227"/>
      <c r="G8" s="228"/>
    </row>
    <row r="9" spans="1:7" ht="12" x14ac:dyDescent="0.2">
      <c r="A9" s="229" t="s">
        <v>21</v>
      </c>
      <c r="B9" s="226">
        <v>18717.03</v>
      </c>
      <c r="C9" s="227"/>
      <c r="D9" s="227"/>
      <c r="E9" s="227"/>
      <c r="F9" s="226">
        <v>18717.03</v>
      </c>
      <c r="G9" s="228"/>
    </row>
    <row r="10" spans="1:7" ht="12" x14ac:dyDescent="0.2">
      <c r="A10" s="229" t="s">
        <v>22</v>
      </c>
      <c r="B10" s="230">
        <v>415.85</v>
      </c>
      <c r="C10" s="227"/>
      <c r="D10" s="227"/>
      <c r="E10" s="227"/>
      <c r="F10" s="230">
        <v>415.85</v>
      </c>
      <c r="G10" s="228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3:E314"/>
  <sheetViews>
    <sheetView workbookViewId="0">
      <selection activeCell="B70" sqref="B70:B107"/>
    </sheetView>
  </sheetViews>
  <sheetFormatPr defaultRowHeight="11.25" x14ac:dyDescent="0.2"/>
  <cols>
    <col min="1" max="1" width="102.1640625" bestFit="1" customWidth="1"/>
    <col min="2" max="2" width="22" bestFit="1" customWidth="1"/>
    <col min="3" max="4" width="12.1640625" bestFit="1" customWidth="1"/>
  </cols>
  <sheetData>
    <row r="3" spans="1:5" x14ac:dyDescent="0.2">
      <c r="A3" s="242" t="s">
        <v>660</v>
      </c>
      <c r="B3" s="242" t="s">
        <v>661</v>
      </c>
    </row>
    <row r="4" spans="1:5" x14ac:dyDescent="0.2">
      <c r="A4" s="242" t="s">
        <v>658</v>
      </c>
      <c r="B4" t="s">
        <v>654</v>
      </c>
      <c r="C4" t="s">
        <v>653</v>
      </c>
      <c r="D4" t="s">
        <v>659</v>
      </c>
      <c r="E4" t="b">
        <f>B4=C4</f>
        <v>0</v>
      </c>
    </row>
    <row r="5" spans="1:5" hidden="1" x14ac:dyDescent="0.2">
      <c r="A5" s="1" t="s">
        <v>33</v>
      </c>
      <c r="B5" s="243">
        <v>9458.98</v>
      </c>
      <c r="C5" s="243">
        <v>9458.98</v>
      </c>
      <c r="D5" s="243">
        <v>18917.96</v>
      </c>
      <c r="E5" t="b">
        <f t="shared" ref="E5:E68" si="0">B5=C5</f>
        <v>1</v>
      </c>
    </row>
    <row r="6" spans="1:5" hidden="1" x14ac:dyDescent="0.2">
      <c r="A6" s="1" t="s">
        <v>34</v>
      </c>
      <c r="B6" s="243">
        <v>388135.6</v>
      </c>
      <c r="C6" s="243">
        <v>388135.6</v>
      </c>
      <c r="D6" s="243">
        <v>776271.2</v>
      </c>
      <c r="E6" t="b">
        <f t="shared" si="0"/>
        <v>1</v>
      </c>
    </row>
    <row r="7" spans="1:5" hidden="1" x14ac:dyDescent="0.2">
      <c r="A7" s="1" t="s">
        <v>35</v>
      </c>
      <c r="B7" s="243">
        <v>41152.54</v>
      </c>
      <c r="C7" s="243">
        <v>41152.54</v>
      </c>
      <c r="D7" s="243">
        <v>82305.08</v>
      </c>
      <c r="E7" t="b">
        <f t="shared" si="0"/>
        <v>1</v>
      </c>
    </row>
    <row r="8" spans="1:5" hidden="1" x14ac:dyDescent="0.2">
      <c r="A8" s="1" t="s">
        <v>36</v>
      </c>
      <c r="B8" s="243">
        <v>4000</v>
      </c>
      <c r="C8" s="243">
        <v>4000</v>
      </c>
      <c r="D8" s="243">
        <v>8000</v>
      </c>
      <c r="E8" t="b">
        <f t="shared" si="0"/>
        <v>1</v>
      </c>
    </row>
    <row r="9" spans="1:5" hidden="1" x14ac:dyDescent="0.2">
      <c r="A9" s="1" t="s">
        <v>37</v>
      </c>
      <c r="B9" s="243">
        <v>1037.28</v>
      </c>
      <c r="C9" s="243">
        <v>1037.28</v>
      </c>
      <c r="D9" s="243">
        <v>2074.56</v>
      </c>
      <c r="E9" t="b">
        <f t="shared" si="0"/>
        <v>1</v>
      </c>
    </row>
    <row r="10" spans="1:5" hidden="1" x14ac:dyDescent="0.2">
      <c r="A10" s="1" t="s">
        <v>38</v>
      </c>
      <c r="B10" s="243">
        <v>6780</v>
      </c>
      <c r="C10" s="243">
        <v>6780</v>
      </c>
      <c r="D10" s="243">
        <v>13560</v>
      </c>
      <c r="E10" t="b">
        <f t="shared" si="0"/>
        <v>1</v>
      </c>
    </row>
    <row r="11" spans="1:5" hidden="1" x14ac:dyDescent="0.2">
      <c r="A11" s="1" t="s">
        <v>39</v>
      </c>
      <c r="B11" s="243">
        <v>4598.51</v>
      </c>
      <c r="C11" s="243">
        <v>4598.51</v>
      </c>
      <c r="D11" s="243">
        <v>9197.02</v>
      </c>
      <c r="E11" t="b">
        <f t="shared" si="0"/>
        <v>1</v>
      </c>
    </row>
    <row r="12" spans="1:5" hidden="1" x14ac:dyDescent="0.2">
      <c r="A12" s="1" t="s">
        <v>40</v>
      </c>
      <c r="B12" s="243">
        <v>324</v>
      </c>
      <c r="C12" s="243">
        <v>324</v>
      </c>
      <c r="D12" s="243">
        <v>648</v>
      </c>
      <c r="E12" t="b">
        <f t="shared" si="0"/>
        <v>1</v>
      </c>
    </row>
    <row r="13" spans="1:5" hidden="1" x14ac:dyDescent="0.2">
      <c r="A13" s="1" t="s">
        <v>41</v>
      </c>
      <c r="B13" s="243">
        <v>4546.71</v>
      </c>
      <c r="C13" s="243">
        <v>4546.71</v>
      </c>
      <c r="D13" s="243">
        <v>9093.42</v>
      </c>
      <c r="E13" t="b">
        <f t="shared" si="0"/>
        <v>1</v>
      </c>
    </row>
    <row r="14" spans="1:5" hidden="1" x14ac:dyDescent="0.2">
      <c r="A14" s="1" t="s">
        <v>42</v>
      </c>
      <c r="B14" s="243">
        <v>1501.08</v>
      </c>
      <c r="C14" s="243">
        <v>1501.08</v>
      </c>
      <c r="D14" s="243">
        <v>3002.16</v>
      </c>
      <c r="E14" t="b">
        <f t="shared" si="0"/>
        <v>1</v>
      </c>
    </row>
    <row r="15" spans="1:5" hidden="1" x14ac:dyDescent="0.2">
      <c r="A15" s="1" t="s">
        <v>43</v>
      </c>
      <c r="B15" s="243">
        <v>11864.41</v>
      </c>
      <c r="C15" s="243">
        <v>11864.41</v>
      </c>
      <c r="D15" s="243">
        <v>23728.82</v>
      </c>
      <c r="E15" t="b">
        <f t="shared" si="0"/>
        <v>1</v>
      </c>
    </row>
    <row r="16" spans="1:5" hidden="1" x14ac:dyDescent="0.2">
      <c r="A16" s="1" t="s">
        <v>44</v>
      </c>
      <c r="B16" s="243">
        <v>79.459999999999994</v>
      </c>
      <c r="C16" s="243">
        <v>79.459999999999994</v>
      </c>
      <c r="D16" s="243">
        <v>158.91999999999999</v>
      </c>
      <c r="E16" t="b">
        <f t="shared" si="0"/>
        <v>1</v>
      </c>
    </row>
    <row r="17" spans="1:5" hidden="1" x14ac:dyDescent="0.2">
      <c r="A17" s="1" t="s">
        <v>45</v>
      </c>
      <c r="B17" s="243">
        <v>720.34</v>
      </c>
      <c r="C17" s="243">
        <v>720.34</v>
      </c>
      <c r="D17" s="243">
        <v>1440.68</v>
      </c>
      <c r="E17" t="b">
        <f t="shared" si="0"/>
        <v>1</v>
      </c>
    </row>
    <row r="18" spans="1:5" hidden="1" x14ac:dyDescent="0.2">
      <c r="A18" s="1" t="s">
        <v>46</v>
      </c>
      <c r="B18" s="243">
        <v>1355.93</v>
      </c>
      <c r="C18" s="243">
        <v>1355.93</v>
      </c>
      <c r="D18" s="243">
        <v>2711.86</v>
      </c>
      <c r="E18" t="b">
        <f t="shared" si="0"/>
        <v>1</v>
      </c>
    </row>
    <row r="19" spans="1:5" hidden="1" x14ac:dyDescent="0.2">
      <c r="A19" s="1" t="s">
        <v>47</v>
      </c>
      <c r="B19" s="243">
        <v>270.8</v>
      </c>
      <c r="C19" s="243">
        <v>270.8</v>
      </c>
      <c r="D19" s="243">
        <v>541.6</v>
      </c>
      <c r="E19" t="b">
        <f t="shared" si="0"/>
        <v>1</v>
      </c>
    </row>
    <row r="20" spans="1:5" hidden="1" x14ac:dyDescent="0.2">
      <c r="A20" s="1" t="s">
        <v>48</v>
      </c>
      <c r="B20" s="243">
        <v>86.78</v>
      </c>
      <c r="C20" s="243">
        <v>86.78</v>
      </c>
      <c r="D20" s="243">
        <v>173.56</v>
      </c>
      <c r="E20" t="b">
        <f t="shared" si="0"/>
        <v>1</v>
      </c>
    </row>
    <row r="21" spans="1:5" hidden="1" x14ac:dyDescent="0.2">
      <c r="A21" s="1" t="s">
        <v>49</v>
      </c>
      <c r="B21" s="243">
        <v>390.51</v>
      </c>
      <c r="C21" s="243">
        <v>390.51</v>
      </c>
      <c r="D21" s="243">
        <v>781.02</v>
      </c>
      <c r="E21" t="b">
        <f t="shared" si="0"/>
        <v>1</v>
      </c>
    </row>
    <row r="22" spans="1:5" hidden="1" x14ac:dyDescent="0.2">
      <c r="A22" s="1" t="s">
        <v>50</v>
      </c>
      <c r="B22" s="243">
        <v>195.67</v>
      </c>
      <c r="C22" s="243">
        <v>195.67</v>
      </c>
      <c r="D22" s="243">
        <v>391.34</v>
      </c>
      <c r="E22" t="b">
        <f t="shared" si="0"/>
        <v>1</v>
      </c>
    </row>
    <row r="23" spans="1:5" hidden="1" x14ac:dyDescent="0.2">
      <c r="A23" s="1" t="s">
        <v>51</v>
      </c>
      <c r="B23" s="243">
        <v>173.56</v>
      </c>
      <c r="C23" s="243">
        <v>173.56</v>
      </c>
      <c r="D23" s="243">
        <v>347.12</v>
      </c>
      <c r="E23" t="b">
        <f t="shared" si="0"/>
        <v>1</v>
      </c>
    </row>
    <row r="24" spans="1:5" hidden="1" x14ac:dyDescent="0.2">
      <c r="A24" s="1" t="s">
        <v>52</v>
      </c>
      <c r="B24" s="243">
        <v>40685.4</v>
      </c>
      <c r="C24" s="243">
        <v>40685.4</v>
      </c>
      <c r="D24" s="243">
        <v>81370.8</v>
      </c>
      <c r="E24" t="b">
        <f t="shared" si="0"/>
        <v>1</v>
      </c>
    </row>
    <row r="25" spans="1:5" hidden="1" x14ac:dyDescent="0.2">
      <c r="A25" s="1" t="s">
        <v>53</v>
      </c>
      <c r="B25" s="243">
        <v>7288.13</v>
      </c>
      <c r="C25" s="243">
        <v>7288.13</v>
      </c>
      <c r="D25" s="243">
        <v>14576.26</v>
      </c>
      <c r="E25" t="b">
        <f t="shared" si="0"/>
        <v>1</v>
      </c>
    </row>
    <row r="26" spans="1:5" hidden="1" x14ac:dyDescent="0.2">
      <c r="A26" s="1" t="s">
        <v>54</v>
      </c>
      <c r="B26" s="243">
        <v>42480</v>
      </c>
      <c r="C26" s="243">
        <v>42480</v>
      </c>
      <c r="D26" s="243">
        <v>84960</v>
      </c>
      <c r="E26" t="b">
        <f t="shared" si="0"/>
        <v>1</v>
      </c>
    </row>
    <row r="27" spans="1:5" hidden="1" x14ac:dyDescent="0.2">
      <c r="A27" s="1" t="s">
        <v>55</v>
      </c>
      <c r="B27" s="243">
        <v>77406.77</v>
      </c>
      <c r="C27" s="243">
        <v>77406.77</v>
      </c>
      <c r="D27" s="243">
        <v>154813.54</v>
      </c>
      <c r="E27" t="b">
        <f t="shared" si="0"/>
        <v>1</v>
      </c>
    </row>
    <row r="28" spans="1:5" hidden="1" x14ac:dyDescent="0.2">
      <c r="A28" s="1" t="s">
        <v>56</v>
      </c>
      <c r="B28" s="243">
        <v>468402.85</v>
      </c>
      <c r="C28" s="243">
        <v>468402.85</v>
      </c>
      <c r="D28" s="243">
        <v>936805.7</v>
      </c>
      <c r="E28" t="b">
        <f t="shared" si="0"/>
        <v>1</v>
      </c>
    </row>
    <row r="29" spans="1:5" hidden="1" x14ac:dyDescent="0.2">
      <c r="A29" s="1" t="s">
        <v>57</v>
      </c>
      <c r="B29" s="243">
        <v>1706710.9</v>
      </c>
      <c r="C29" s="243">
        <v>1706710.9</v>
      </c>
      <c r="D29" s="243">
        <v>3413421.8</v>
      </c>
      <c r="E29" t="b">
        <f t="shared" si="0"/>
        <v>1</v>
      </c>
    </row>
    <row r="30" spans="1:5" hidden="1" x14ac:dyDescent="0.2">
      <c r="A30" s="1" t="s">
        <v>58</v>
      </c>
      <c r="B30" s="243">
        <v>580920.65</v>
      </c>
      <c r="C30" s="243">
        <v>580920.65</v>
      </c>
      <c r="D30" s="243">
        <v>1161841.3</v>
      </c>
      <c r="E30" t="b">
        <f t="shared" si="0"/>
        <v>1</v>
      </c>
    </row>
    <row r="31" spans="1:5" hidden="1" x14ac:dyDescent="0.2">
      <c r="A31" s="1" t="s">
        <v>59</v>
      </c>
      <c r="B31" s="243">
        <v>260124.2</v>
      </c>
      <c r="C31" s="243">
        <v>260124.2</v>
      </c>
      <c r="D31" s="243">
        <v>520248.4</v>
      </c>
      <c r="E31" t="b">
        <f t="shared" si="0"/>
        <v>1</v>
      </c>
    </row>
    <row r="32" spans="1:5" hidden="1" x14ac:dyDescent="0.2">
      <c r="A32" s="1" t="s">
        <v>60</v>
      </c>
      <c r="B32" s="243">
        <v>494909.76</v>
      </c>
      <c r="C32" s="243">
        <v>494909.76</v>
      </c>
      <c r="D32" s="243">
        <v>989819.52</v>
      </c>
      <c r="E32" t="b">
        <f t="shared" si="0"/>
        <v>1</v>
      </c>
    </row>
    <row r="33" spans="1:5" hidden="1" x14ac:dyDescent="0.2">
      <c r="A33" s="1" t="s">
        <v>61</v>
      </c>
      <c r="B33" s="243">
        <v>188546.4</v>
      </c>
      <c r="C33" s="243">
        <v>188546.4</v>
      </c>
      <c r="D33" s="243">
        <v>377092.8</v>
      </c>
      <c r="E33" t="b">
        <f t="shared" si="0"/>
        <v>1</v>
      </c>
    </row>
    <row r="34" spans="1:5" hidden="1" x14ac:dyDescent="0.2">
      <c r="A34" s="1" t="s">
        <v>62</v>
      </c>
      <c r="B34" s="243">
        <v>512999.57</v>
      </c>
      <c r="C34" s="243">
        <v>512999.57</v>
      </c>
      <c r="D34" s="243">
        <v>1025999.14</v>
      </c>
      <c r="E34" t="b">
        <f t="shared" si="0"/>
        <v>1</v>
      </c>
    </row>
    <row r="35" spans="1:5" hidden="1" x14ac:dyDescent="0.2">
      <c r="A35" s="1" t="s">
        <v>63</v>
      </c>
      <c r="B35" s="243">
        <v>238618.14</v>
      </c>
      <c r="C35" s="243">
        <v>238618.14</v>
      </c>
      <c r="D35" s="243">
        <v>477236.28</v>
      </c>
      <c r="E35" t="b">
        <f t="shared" si="0"/>
        <v>1</v>
      </c>
    </row>
    <row r="36" spans="1:5" hidden="1" x14ac:dyDescent="0.2">
      <c r="A36" s="1" t="s">
        <v>64</v>
      </c>
      <c r="B36" s="243">
        <v>220204.25</v>
      </c>
      <c r="C36" s="243">
        <v>220204.25</v>
      </c>
      <c r="D36" s="243">
        <v>440408.5</v>
      </c>
      <c r="E36" t="b">
        <f t="shared" si="0"/>
        <v>1</v>
      </c>
    </row>
    <row r="37" spans="1:5" hidden="1" x14ac:dyDescent="0.2">
      <c r="A37" s="1" t="s">
        <v>65</v>
      </c>
      <c r="B37" s="243">
        <v>444.92</v>
      </c>
      <c r="C37" s="243">
        <v>444.92</v>
      </c>
      <c r="D37" s="243">
        <v>889.84</v>
      </c>
      <c r="E37" t="b">
        <f t="shared" si="0"/>
        <v>1</v>
      </c>
    </row>
    <row r="38" spans="1:5" hidden="1" x14ac:dyDescent="0.2">
      <c r="A38" s="1" t="s">
        <v>66</v>
      </c>
      <c r="B38" s="243">
        <v>105569.88</v>
      </c>
      <c r="C38" s="243">
        <v>105569.88</v>
      </c>
      <c r="D38" s="243">
        <v>211139.76</v>
      </c>
      <c r="E38" t="b">
        <f t="shared" si="0"/>
        <v>1</v>
      </c>
    </row>
    <row r="39" spans="1:5" hidden="1" x14ac:dyDescent="0.2">
      <c r="A39" s="1" t="s">
        <v>67</v>
      </c>
      <c r="B39" s="243">
        <v>256405.74</v>
      </c>
      <c r="C39" s="243">
        <v>256405.74</v>
      </c>
      <c r="D39" s="243">
        <v>512811.48</v>
      </c>
      <c r="E39" t="b">
        <f t="shared" si="0"/>
        <v>1</v>
      </c>
    </row>
    <row r="40" spans="1:5" hidden="1" x14ac:dyDescent="0.2">
      <c r="A40" s="1" t="s">
        <v>68</v>
      </c>
      <c r="B40" s="243">
        <v>134908.22</v>
      </c>
      <c r="C40" s="243">
        <v>134908.22</v>
      </c>
      <c r="D40" s="243">
        <v>269816.44</v>
      </c>
      <c r="E40" t="b">
        <f t="shared" si="0"/>
        <v>1</v>
      </c>
    </row>
    <row r="41" spans="1:5" hidden="1" x14ac:dyDescent="0.2">
      <c r="A41" s="1" t="s">
        <v>69</v>
      </c>
      <c r="B41" s="243">
        <v>524882.88</v>
      </c>
      <c r="C41" s="243">
        <v>524882.88</v>
      </c>
      <c r="D41" s="243">
        <v>1049765.76</v>
      </c>
      <c r="E41" t="b">
        <f t="shared" si="0"/>
        <v>1</v>
      </c>
    </row>
    <row r="42" spans="1:5" hidden="1" x14ac:dyDescent="0.2">
      <c r="A42" s="1" t="s">
        <v>70</v>
      </c>
      <c r="B42" s="243">
        <v>83813.039999999994</v>
      </c>
      <c r="C42" s="243">
        <v>83813.039999999994</v>
      </c>
      <c r="D42" s="243">
        <v>167626.07999999999</v>
      </c>
      <c r="E42" t="b">
        <f t="shared" si="0"/>
        <v>1</v>
      </c>
    </row>
    <row r="43" spans="1:5" hidden="1" x14ac:dyDescent="0.2">
      <c r="A43" s="1" t="s">
        <v>71</v>
      </c>
      <c r="B43" s="243">
        <v>120010.72</v>
      </c>
      <c r="C43" s="243">
        <v>120010.72</v>
      </c>
      <c r="D43" s="243">
        <v>240021.44</v>
      </c>
      <c r="E43" t="b">
        <f t="shared" si="0"/>
        <v>1</v>
      </c>
    </row>
    <row r="44" spans="1:5" hidden="1" x14ac:dyDescent="0.2">
      <c r="A44" s="1" t="s">
        <v>72</v>
      </c>
      <c r="B44" s="243">
        <v>8402.84</v>
      </c>
      <c r="C44" s="243">
        <v>8402.84</v>
      </c>
      <c r="D44" s="243">
        <v>16805.68</v>
      </c>
      <c r="E44" t="b">
        <f t="shared" si="0"/>
        <v>1</v>
      </c>
    </row>
    <row r="45" spans="1:5" hidden="1" x14ac:dyDescent="0.2">
      <c r="A45" s="1" t="s">
        <v>73</v>
      </c>
      <c r="B45" s="243">
        <v>45833.33</v>
      </c>
      <c r="C45" s="243">
        <v>45833.33</v>
      </c>
      <c r="D45" s="243">
        <v>91666.66</v>
      </c>
      <c r="E45" t="b">
        <f t="shared" si="0"/>
        <v>1</v>
      </c>
    </row>
    <row r="46" spans="1:5" hidden="1" x14ac:dyDescent="0.2">
      <c r="A46" s="1" t="s">
        <v>74</v>
      </c>
      <c r="B46" s="243">
        <v>255013.95</v>
      </c>
      <c r="C46" s="243">
        <v>255013.95</v>
      </c>
      <c r="D46" s="243">
        <v>510027.9</v>
      </c>
      <c r="E46" t="b">
        <f t="shared" si="0"/>
        <v>1</v>
      </c>
    </row>
    <row r="47" spans="1:5" hidden="1" x14ac:dyDescent="0.2">
      <c r="A47" s="1" t="s">
        <v>75</v>
      </c>
      <c r="B47" s="243">
        <v>92460</v>
      </c>
      <c r="C47" s="243">
        <v>92460</v>
      </c>
      <c r="D47" s="243">
        <v>184920</v>
      </c>
      <c r="E47" t="b">
        <f t="shared" si="0"/>
        <v>1</v>
      </c>
    </row>
    <row r="48" spans="1:5" hidden="1" x14ac:dyDescent="0.2">
      <c r="A48" s="1" t="s">
        <v>76</v>
      </c>
      <c r="B48" s="243">
        <v>271436.05</v>
      </c>
      <c r="C48" s="243">
        <v>271436.05</v>
      </c>
      <c r="D48" s="243">
        <v>542872.1</v>
      </c>
      <c r="E48" t="b">
        <f t="shared" si="0"/>
        <v>1</v>
      </c>
    </row>
    <row r="49" spans="1:5" x14ac:dyDescent="0.2">
      <c r="A49" s="1" t="s">
        <v>354</v>
      </c>
      <c r="B49" s="243"/>
      <c r="C49" s="243">
        <v>358405.6</v>
      </c>
      <c r="D49" s="243">
        <v>358405.6</v>
      </c>
      <c r="E49" t="b">
        <f t="shared" si="0"/>
        <v>0</v>
      </c>
    </row>
    <row r="50" spans="1:5" hidden="1" x14ac:dyDescent="0.2">
      <c r="A50" s="1" t="s">
        <v>77</v>
      </c>
      <c r="B50" s="243">
        <v>24406.78</v>
      </c>
      <c r="C50" s="243">
        <v>24406.78</v>
      </c>
      <c r="D50" s="243">
        <v>48813.56</v>
      </c>
      <c r="E50" t="b">
        <f t="shared" si="0"/>
        <v>1</v>
      </c>
    </row>
    <row r="51" spans="1:5" hidden="1" x14ac:dyDescent="0.2">
      <c r="A51" s="1" t="s">
        <v>78</v>
      </c>
      <c r="B51" s="243">
        <v>59254</v>
      </c>
      <c r="C51" s="243">
        <v>59254</v>
      </c>
      <c r="D51" s="243">
        <v>118508</v>
      </c>
      <c r="E51" t="b">
        <f t="shared" si="0"/>
        <v>1</v>
      </c>
    </row>
    <row r="52" spans="1:5" hidden="1" x14ac:dyDescent="0.2">
      <c r="A52" s="1" t="s">
        <v>79</v>
      </c>
      <c r="B52" s="243">
        <v>82500</v>
      </c>
      <c r="C52" s="243">
        <v>82500</v>
      </c>
      <c r="D52" s="243">
        <v>165000</v>
      </c>
      <c r="E52" t="b">
        <f t="shared" si="0"/>
        <v>1</v>
      </c>
    </row>
    <row r="53" spans="1:5" hidden="1" x14ac:dyDescent="0.2">
      <c r="A53" s="1" t="s">
        <v>80</v>
      </c>
      <c r="B53" s="243">
        <v>6483.05</v>
      </c>
      <c r="C53" s="243">
        <v>6483.05</v>
      </c>
      <c r="D53" s="243">
        <v>12966.1</v>
      </c>
      <c r="E53" t="b">
        <f t="shared" si="0"/>
        <v>1</v>
      </c>
    </row>
    <row r="54" spans="1:5" hidden="1" x14ac:dyDescent="0.2">
      <c r="A54" s="1" t="s">
        <v>81</v>
      </c>
      <c r="B54" s="243">
        <v>9030.48</v>
      </c>
      <c r="C54" s="243">
        <v>9030.48</v>
      </c>
      <c r="D54" s="243">
        <v>18060.96</v>
      </c>
      <c r="E54" t="b">
        <f t="shared" si="0"/>
        <v>1</v>
      </c>
    </row>
    <row r="55" spans="1:5" hidden="1" x14ac:dyDescent="0.2">
      <c r="A55" s="1" t="s">
        <v>82</v>
      </c>
      <c r="B55" s="243">
        <v>153400</v>
      </c>
      <c r="C55" s="243">
        <v>153400</v>
      </c>
      <c r="D55" s="243">
        <v>306800</v>
      </c>
      <c r="E55" t="b">
        <f t="shared" si="0"/>
        <v>1</v>
      </c>
    </row>
    <row r="56" spans="1:5" hidden="1" x14ac:dyDescent="0.2">
      <c r="A56" s="1" t="s">
        <v>83</v>
      </c>
      <c r="B56" s="243">
        <v>12213.56</v>
      </c>
      <c r="C56" s="243">
        <v>12213.56</v>
      </c>
      <c r="D56" s="243">
        <v>24427.119999999999</v>
      </c>
      <c r="E56" t="b">
        <f t="shared" si="0"/>
        <v>1</v>
      </c>
    </row>
    <row r="57" spans="1:5" hidden="1" x14ac:dyDescent="0.2">
      <c r="A57" s="1" t="s">
        <v>84</v>
      </c>
      <c r="B57" s="243">
        <v>4983.05</v>
      </c>
      <c r="C57" s="243">
        <v>4983.05</v>
      </c>
      <c r="D57" s="243">
        <v>9966.1</v>
      </c>
      <c r="E57" t="b">
        <f t="shared" si="0"/>
        <v>1</v>
      </c>
    </row>
    <row r="58" spans="1:5" hidden="1" x14ac:dyDescent="0.2">
      <c r="A58" s="1" t="s">
        <v>85</v>
      </c>
      <c r="B58" s="243">
        <v>9355.93</v>
      </c>
      <c r="C58" s="243">
        <v>9355.93</v>
      </c>
      <c r="D58" s="243">
        <v>18711.86</v>
      </c>
      <c r="E58" t="b">
        <f t="shared" si="0"/>
        <v>1</v>
      </c>
    </row>
    <row r="59" spans="1:5" hidden="1" x14ac:dyDescent="0.2">
      <c r="A59" s="1" t="s">
        <v>86</v>
      </c>
      <c r="B59" s="243">
        <v>6833.9</v>
      </c>
      <c r="C59" s="243">
        <v>6833.9</v>
      </c>
      <c r="D59" s="243">
        <v>13667.8</v>
      </c>
      <c r="E59" t="b">
        <f t="shared" si="0"/>
        <v>1</v>
      </c>
    </row>
    <row r="60" spans="1:5" hidden="1" x14ac:dyDescent="0.2">
      <c r="A60" s="1" t="s">
        <v>87</v>
      </c>
      <c r="B60" s="243">
        <v>240.85</v>
      </c>
      <c r="C60" s="243">
        <v>240.85</v>
      </c>
      <c r="D60" s="243">
        <v>481.7</v>
      </c>
      <c r="E60" t="b">
        <f t="shared" si="0"/>
        <v>1</v>
      </c>
    </row>
    <row r="61" spans="1:5" hidden="1" x14ac:dyDescent="0.2">
      <c r="A61" s="1" t="s">
        <v>88</v>
      </c>
      <c r="B61" s="243">
        <v>1588.98</v>
      </c>
      <c r="C61" s="243">
        <v>1588.98</v>
      </c>
      <c r="D61" s="243">
        <v>3177.96</v>
      </c>
      <c r="E61" t="b">
        <f t="shared" si="0"/>
        <v>1</v>
      </c>
    </row>
    <row r="62" spans="1:5" hidden="1" x14ac:dyDescent="0.2">
      <c r="A62" s="1" t="s">
        <v>89</v>
      </c>
      <c r="B62" s="243">
        <v>19067.8</v>
      </c>
      <c r="C62" s="243">
        <v>19067.8</v>
      </c>
      <c r="D62" s="243">
        <v>38135.599999999999</v>
      </c>
      <c r="E62" t="b">
        <f t="shared" si="0"/>
        <v>1</v>
      </c>
    </row>
    <row r="63" spans="1:5" hidden="1" x14ac:dyDescent="0.2">
      <c r="A63" s="1" t="s">
        <v>90</v>
      </c>
      <c r="B63" s="243">
        <v>2542.4</v>
      </c>
      <c r="C63" s="243">
        <v>2542.4</v>
      </c>
      <c r="D63" s="243">
        <v>5084.8</v>
      </c>
      <c r="E63" t="b">
        <f t="shared" si="0"/>
        <v>1</v>
      </c>
    </row>
    <row r="64" spans="1:5" hidden="1" x14ac:dyDescent="0.2">
      <c r="A64" s="1" t="s">
        <v>91</v>
      </c>
      <c r="B64" s="243">
        <v>25203.49</v>
      </c>
      <c r="C64" s="243">
        <v>25203.49</v>
      </c>
      <c r="D64" s="243">
        <v>50406.98</v>
      </c>
      <c r="E64" t="b">
        <f t="shared" si="0"/>
        <v>1</v>
      </c>
    </row>
    <row r="65" spans="1:5" hidden="1" x14ac:dyDescent="0.2">
      <c r="A65" s="1" t="s">
        <v>92</v>
      </c>
      <c r="B65" s="243">
        <v>40590</v>
      </c>
      <c r="C65" s="243">
        <v>40590</v>
      </c>
      <c r="D65" s="243">
        <v>81180</v>
      </c>
      <c r="E65" t="b">
        <f t="shared" si="0"/>
        <v>1</v>
      </c>
    </row>
    <row r="66" spans="1:5" hidden="1" x14ac:dyDescent="0.2">
      <c r="A66" s="1" t="s">
        <v>93</v>
      </c>
      <c r="B66" s="243">
        <v>1866.54</v>
      </c>
      <c r="C66" s="243">
        <v>1866.54</v>
      </c>
      <c r="D66" s="243">
        <v>3733.08</v>
      </c>
      <c r="E66" t="b">
        <f t="shared" si="0"/>
        <v>1</v>
      </c>
    </row>
    <row r="67" spans="1:5" hidden="1" x14ac:dyDescent="0.2">
      <c r="A67" s="1" t="s">
        <v>94</v>
      </c>
      <c r="B67" s="243">
        <v>4761.8999999999996</v>
      </c>
      <c r="C67" s="243">
        <v>4761.8999999999996</v>
      </c>
      <c r="D67" s="243">
        <v>9523.7999999999993</v>
      </c>
      <c r="E67" t="b">
        <f t="shared" si="0"/>
        <v>1</v>
      </c>
    </row>
    <row r="68" spans="1:5" hidden="1" x14ac:dyDescent="0.2">
      <c r="A68" s="1" t="s">
        <v>95</v>
      </c>
      <c r="B68" s="243">
        <v>12049.5</v>
      </c>
      <c r="C68" s="243">
        <v>12049.5</v>
      </c>
      <c r="D68" s="243">
        <v>24099</v>
      </c>
      <c r="E68" t="b">
        <f t="shared" si="0"/>
        <v>1</v>
      </c>
    </row>
    <row r="69" spans="1:5" hidden="1" x14ac:dyDescent="0.2">
      <c r="A69" s="1" t="s">
        <v>96</v>
      </c>
      <c r="B69" s="243">
        <v>1838.95</v>
      </c>
      <c r="C69" s="243">
        <v>1838.95</v>
      </c>
      <c r="D69" s="243">
        <v>3677.9</v>
      </c>
      <c r="E69" t="b">
        <f t="shared" ref="E69:E132" si="1">B69=C69</f>
        <v>1</v>
      </c>
    </row>
    <row r="70" spans="1:5" x14ac:dyDescent="0.2">
      <c r="A70" s="1" t="s">
        <v>97</v>
      </c>
      <c r="B70" s="243">
        <v>4978.2</v>
      </c>
      <c r="C70" s="243"/>
      <c r="D70" s="243">
        <v>4978.2</v>
      </c>
      <c r="E70" t="b">
        <f t="shared" si="1"/>
        <v>0</v>
      </c>
    </row>
    <row r="71" spans="1:5" x14ac:dyDescent="0.2">
      <c r="A71" s="1" t="s">
        <v>98</v>
      </c>
      <c r="B71" s="243">
        <v>58243.03</v>
      </c>
      <c r="C71" s="243"/>
      <c r="D71" s="243">
        <v>58243.03</v>
      </c>
      <c r="E71" t="b">
        <f t="shared" si="1"/>
        <v>0</v>
      </c>
    </row>
    <row r="72" spans="1:5" hidden="1" x14ac:dyDescent="0.2">
      <c r="A72" s="1" t="s">
        <v>99</v>
      </c>
      <c r="B72" s="243">
        <v>2335.46</v>
      </c>
      <c r="C72" s="243">
        <v>2335.46</v>
      </c>
      <c r="D72" s="243">
        <v>4670.92</v>
      </c>
      <c r="E72" t="b">
        <f t="shared" si="1"/>
        <v>1</v>
      </c>
    </row>
    <row r="73" spans="1:5" hidden="1" x14ac:dyDescent="0.2">
      <c r="A73" s="1" t="s">
        <v>100</v>
      </c>
      <c r="B73" s="243">
        <v>2542.37</v>
      </c>
      <c r="C73" s="243">
        <v>2542.37</v>
      </c>
      <c r="D73" s="243">
        <v>5084.74</v>
      </c>
      <c r="E73" t="b">
        <f t="shared" si="1"/>
        <v>1</v>
      </c>
    </row>
    <row r="74" spans="1:5" hidden="1" x14ac:dyDescent="0.2">
      <c r="A74" s="1" t="s">
        <v>101</v>
      </c>
      <c r="B74" s="243">
        <v>288</v>
      </c>
      <c r="C74" s="243">
        <v>288</v>
      </c>
      <c r="D74" s="243">
        <v>576</v>
      </c>
      <c r="E74" t="b">
        <f t="shared" si="1"/>
        <v>1</v>
      </c>
    </row>
    <row r="75" spans="1:5" hidden="1" x14ac:dyDescent="0.2">
      <c r="A75" s="1" t="s">
        <v>102</v>
      </c>
      <c r="B75" s="243">
        <v>3505.5</v>
      </c>
      <c r="C75" s="243">
        <v>3505.5</v>
      </c>
      <c r="D75" s="243">
        <v>7011</v>
      </c>
      <c r="E75" t="b">
        <f t="shared" si="1"/>
        <v>1</v>
      </c>
    </row>
    <row r="76" spans="1:5" hidden="1" x14ac:dyDescent="0.2">
      <c r="A76" s="1" t="s">
        <v>103</v>
      </c>
      <c r="B76" s="243">
        <v>7291.37</v>
      </c>
      <c r="C76" s="243">
        <v>7291.37</v>
      </c>
      <c r="D76" s="243">
        <v>14582.74</v>
      </c>
      <c r="E76" t="b">
        <f t="shared" si="1"/>
        <v>1</v>
      </c>
    </row>
    <row r="77" spans="1:5" hidden="1" x14ac:dyDescent="0.2">
      <c r="A77" s="1" t="s">
        <v>104</v>
      </c>
      <c r="B77" s="243">
        <v>2944.2</v>
      </c>
      <c r="C77" s="243">
        <v>2944.2</v>
      </c>
      <c r="D77" s="243">
        <v>5888.4</v>
      </c>
      <c r="E77" t="b">
        <f t="shared" si="1"/>
        <v>1</v>
      </c>
    </row>
    <row r="78" spans="1:5" hidden="1" x14ac:dyDescent="0.2">
      <c r="A78" s="1" t="s">
        <v>105</v>
      </c>
      <c r="B78" s="243">
        <v>1059.32</v>
      </c>
      <c r="C78" s="243">
        <v>1059.32</v>
      </c>
      <c r="D78" s="243">
        <v>2118.64</v>
      </c>
      <c r="E78" t="b">
        <f t="shared" si="1"/>
        <v>1</v>
      </c>
    </row>
    <row r="79" spans="1:5" hidden="1" x14ac:dyDescent="0.2">
      <c r="A79" s="1" t="s">
        <v>106</v>
      </c>
      <c r="B79" s="243">
        <v>157796.60999999999</v>
      </c>
      <c r="C79" s="243">
        <v>157796.60999999999</v>
      </c>
      <c r="D79" s="243">
        <v>315593.21999999997</v>
      </c>
      <c r="E79" t="b">
        <f t="shared" si="1"/>
        <v>1</v>
      </c>
    </row>
    <row r="80" spans="1:5" hidden="1" x14ac:dyDescent="0.2">
      <c r="A80" s="1" t="s">
        <v>107</v>
      </c>
      <c r="B80" s="243">
        <v>30161.02</v>
      </c>
      <c r="C80" s="243">
        <v>30161.02</v>
      </c>
      <c r="D80" s="243">
        <v>60322.04</v>
      </c>
      <c r="E80" t="b">
        <f t="shared" si="1"/>
        <v>1</v>
      </c>
    </row>
    <row r="81" spans="1:5" hidden="1" x14ac:dyDescent="0.2">
      <c r="A81" s="1" t="s">
        <v>108</v>
      </c>
      <c r="B81" s="243">
        <v>72263.570000000007</v>
      </c>
      <c r="C81" s="243">
        <v>72263.570000000007</v>
      </c>
      <c r="D81" s="243">
        <v>144527.14000000001</v>
      </c>
      <c r="E81" t="b">
        <f t="shared" si="1"/>
        <v>1</v>
      </c>
    </row>
    <row r="82" spans="1:5" hidden="1" x14ac:dyDescent="0.2">
      <c r="A82" s="1" t="s">
        <v>109</v>
      </c>
      <c r="B82" s="243">
        <v>17618</v>
      </c>
      <c r="C82" s="243">
        <v>17618</v>
      </c>
      <c r="D82" s="243">
        <v>35236</v>
      </c>
      <c r="E82" t="b">
        <f t="shared" si="1"/>
        <v>1</v>
      </c>
    </row>
    <row r="83" spans="1:5" hidden="1" x14ac:dyDescent="0.2">
      <c r="A83" s="1" t="s">
        <v>110</v>
      </c>
      <c r="B83" s="243">
        <v>1995.93</v>
      </c>
      <c r="C83" s="243">
        <v>1995.93</v>
      </c>
      <c r="D83" s="243">
        <v>3991.86</v>
      </c>
      <c r="E83" t="b">
        <f t="shared" si="1"/>
        <v>1</v>
      </c>
    </row>
    <row r="84" spans="1:5" hidden="1" x14ac:dyDescent="0.2">
      <c r="A84" s="1" t="s">
        <v>111</v>
      </c>
      <c r="B84" s="243">
        <v>16410.12</v>
      </c>
      <c r="C84" s="243">
        <v>16410.12</v>
      </c>
      <c r="D84" s="243">
        <v>32820.239999999998</v>
      </c>
      <c r="E84" t="b">
        <f t="shared" si="1"/>
        <v>1</v>
      </c>
    </row>
    <row r="85" spans="1:5" hidden="1" x14ac:dyDescent="0.2">
      <c r="A85" s="1" t="s">
        <v>112</v>
      </c>
      <c r="B85" s="243">
        <v>7459.28</v>
      </c>
      <c r="C85" s="243">
        <v>7459.28</v>
      </c>
      <c r="D85" s="243">
        <v>14918.56</v>
      </c>
      <c r="E85" t="b">
        <f t="shared" si="1"/>
        <v>1</v>
      </c>
    </row>
    <row r="86" spans="1:5" hidden="1" x14ac:dyDescent="0.2">
      <c r="A86" s="1" t="s">
        <v>113</v>
      </c>
      <c r="B86" s="243">
        <v>92000</v>
      </c>
      <c r="C86" s="243">
        <v>92000</v>
      </c>
      <c r="D86" s="243">
        <v>184000</v>
      </c>
      <c r="E86" t="b">
        <f t="shared" si="1"/>
        <v>1</v>
      </c>
    </row>
    <row r="87" spans="1:5" hidden="1" x14ac:dyDescent="0.2">
      <c r="A87" s="1" t="s">
        <v>114</v>
      </c>
      <c r="B87" s="243">
        <v>58271.95</v>
      </c>
      <c r="C87" s="243">
        <v>58271.95</v>
      </c>
      <c r="D87" s="243">
        <v>116543.9</v>
      </c>
      <c r="E87" t="b">
        <f t="shared" si="1"/>
        <v>1</v>
      </c>
    </row>
    <row r="88" spans="1:5" hidden="1" x14ac:dyDescent="0.2">
      <c r="A88" s="1" t="s">
        <v>115</v>
      </c>
      <c r="B88" s="243">
        <v>11703.24</v>
      </c>
      <c r="C88" s="243">
        <v>11703.24</v>
      </c>
      <c r="D88" s="243">
        <v>23406.48</v>
      </c>
      <c r="E88" t="b">
        <f t="shared" si="1"/>
        <v>1</v>
      </c>
    </row>
    <row r="89" spans="1:5" hidden="1" x14ac:dyDescent="0.2">
      <c r="A89" s="1" t="s">
        <v>116</v>
      </c>
      <c r="B89" s="243">
        <v>45861.88</v>
      </c>
      <c r="C89" s="243">
        <v>45861.88</v>
      </c>
      <c r="D89" s="243">
        <v>91723.76</v>
      </c>
      <c r="E89" t="b">
        <f t="shared" si="1"/>
        <v>1</v>
      </c>
    </row>
    <row r="90" spans="1:5" hidden="1" x14ac:dyDescent="0.2">
      <c r="A90" s="1" t="s">
        <v>117</v>
      </c>
      <c r="B90" s="243">
        <v>18009</v>
      </c>
      <c r="C90" s="243">
        <v>18009</v>
      </c>
      <c r="D90" s="243">
        <v>36018</v>
      </c>
      <c r="E90" t="b">
        <f t="shared" si="1"/>
        <v>1</v>
      </c>
    </row>
    <row r="91" spans="1:5" hidden="1" x14ac:dyDescent="0.2">
      <c r="A91" s="1" t="s">
        <v>118</v>
      </c>
      <c r="B91" s="243">
        <v>7326</v>
      </c>
      <c r="C91" s="243">
        <v>7326</v>
      </c>
      <c r="D91" s="243">
        <v>14652</v>
      </c>
      <c r="E91" t="b">
        <f t="shared" si="1"/>
        <v>1</v>
      </c>
    </row>
    <row r="92" spans="1:5" hidden="1" x14ac:dyDescent="0.2">
      <c r="A92" s="1" t="s">
        <v>119</v>
      </c>
      <c r="B92" s="243">
        <v>15876</v>
      </c>
      <c r="C92" s="243">
        <v>15876</v>
      </c>
      <c r="D92" s="243">
        <v>31752</v>
      </c>
      <c r="E92" t="b">
        <f t="shared" si="1"/>
        <v>1</v>
      </c>
    </row>
    <row r="93" spans="1:5" hidden="1" x14ac:dyDescent="0.2">
      <c r="A93" s="1" t="s">
        <v>120</v>
      </c>
      <c r="B93" s="243">
        <v>2900</v>
      </c>
      <c r="C93" s="243">
        <v>2900</v>
      </c>
      <c r="D93" s="243">
        <v>5800</v>
      </c>
      <c r="E93" t="b">
        <f t="shared" si="1"/>
        <v>1</v>
      </c>
    </row>
    <row r="94" spans="1:5" hidden="1" x14ac:dyDescent="0.2">
      <c r="A94" s="1" t="s">
        <v>121</v>
      </c>
      <c r="B94" s="243">
        <v>4692.0200000000004</v>
      </c>
      <c r="C94" s="243">
        <v>4692.0200000000004</v>
      </c>
      <c r="D94" s="243">
        <v>9384.0400000000009</v>
      </c>
      <c r="E94" t="b">
        <f t="shared" si="1"/>
        <v>1</v>
      </c>
    </row>
    <row r="95" spans="1:5" hidden="1" x14ac:dyDescent="0.2">
      <c r="A95" s="1" t="s">
        <v>122</v>
      </c>
      <c r="B95" s="243">
        <v>2560.6</v>
      </c>
      <c r="C95" s="243">
        <v>2560.6</v>
      </c>
      <c r="D95" s="243">
        <v>5121.2</v>
      </c>
      <c r="E95" t="b">
        <f t="shared" si="1"/>
        <v>1</v>
      </c>
    </row>
    <row r="96" spans="1:5" hidden="1" x14ac:dyDescent="0.2">
      <c r="A96" s="1" t="s">
        <v>123</v>
      </c>
      <c r="B96" s="243">
        <v>2023</v>
      </c>
      <c r="C96" s="243">
        <v>2023</v>
      </c>
      <c r="D96" s="243">
        <v>4046</v>
      </c>
      <c r="E96" t="b">
        <f t="shared" si="1"/>
        <v>1</v>
      </c>
    </row>
    <row r="97" spans="1:5" hidden="1" x14ac:dyDescent="0.2">
      <c r="A97" s="1" t="s">
        <v>124</v>
      </c>
      <c r="B97" s="243">
        <v>11904</v>
      </c>
      <c r="C97" s="243">
        <v>11904</v>
      </c>
      <c r="D97" s="243">
        <v>23808</v>
      </c>
      <c r="E97" t="b">
        <f t="shared" si="1"/>
        <v>1</v>
      </c>
    </row>
    <row r="98" spans="1:5" hidden="1" x14ac:dyDescent="0.2">
      <c r="A98" s="1" t="s">
        <v>125</v>
      </c>
      <c r="B98" s="243">
        <v>15538</v>
      </c>
      <c r="C98" s="243">
        <v>15538</v>
      </c>
      <c r="D98" s="243">
        <v>31076</v>
      </c>
      <c r="E98" t="b">
        <f t="shared" si="1"/>
        <v>1</v>
      </c>
    </row>
    <row r="99" spans="1:5" hidden="1" x14ac:dyDescent="0.2">
      <c r="A99" s="1" t="s">
        <v>126</v>
      </c>
      <c r="B99" s="243">
        <v>14016</v>
      </c>
      <c r="C99" s="243">
        <v>14016</v>
      </c>
      <c r="D99" s="243">
        <v>28032</v>
      </c>
      <c r="E99" t="b">
        <f t="shared" si="1"/>
        <v>1</v>
      </c>
    </row>
    <row r="100" spans="1:5" hidden="1" x14ac:dyDescent="0.2">
      <c r="A100" s="1" t="s">
        <v>127</v>
      </c>
      <c r="B100" s="243">
        <v>3416.95</v>
      </c>
      <c r="C100" s="243">
        <v>3416.95</v>
      </c>
      <c r="D100" s="243">
        <v>6833.9</v>
      </c>
      <c r="E100" t="b">
        <f t="shared" si="1"/>
        <v>1</v>
      </c>
    </row>
    <row r="101" spans="1:5" hidden="1" x14ac:dyDescent="0.2">
      <c r="A101" s="1" t="s">
        <v>128</v>
      </c>
      <c r="B101" s="243">
        <v>7677.97</v>
      </c>
      <c r="C101" s="243">
        <v>7677.97</v>
      </c>
      <c r="D101" s="243">
        <v>15355.94</v>
      </c>
      <c r="E101" t="b">
        <f t="shared" si="1"/>
        <v>1</v>
      </c>
    </row>
    <row r="102" spans="1:5" hidden="1" x14ac:dyDescent="0.2">
      <c r="A102" s="1" t="s">
        <v>129</v>
      </c>
      <c r="B102" s="243">
        <v>21288.14</v>
      </c>
      <c r="C102" s="243">
        <v>21288.14</v>
      </c>
      <c r="D102" s="243">
        <v>42576.28</v>
      </c>
      <c r="E102" t="b">
        <f t="shared" si="1"/>
        <v>1</v>
      </c>
    </row>
    <row r="103" spans="1:5" hidden="1" x14ac:dyDescent="0.2">
      <c r="A103" s="1" t="s">
        <v>130</v>
      </c>
      <c r="B103" s="243">
        <v>67898.33</v>
      </c>
      <c r="C103" s="243">
        <v>67898.33</v>
      </c>
      <c r="D103" s="243">
        <v>135796.66</v>
      </c>
      <c r="E103" t="b">
        <f t="shared" si="1"/>
        <v>1</v>
      </c>
    </row>
    <row r="104" spans="1:5" hidden="1" x14ac:dyDescent="0.2">
      <c r="A104" s="1" t="s">
        <v>131</v>
      </c>
      <c r="B104" s="243">
        <v>277111.2</v>
      </c>
      <c r="C104" s="243">
        <v>277111.2</v>
      </c>
      <c r="D104" s="243">
        <v>554222.4</v>
      </c>
      <c r="E104" t="b">
        <f t="shared" si="1"/>
        <v>1</v>
      </c>
    </row>
    <row r="105" spans="1:5" hidden="1" x14ac:dyDescent="0.2">
      <c r="A105" s="1" t="s">
        <v>132</v>
      </c>
      <c r="B105" s="243">
        <v>57827</v>
      </c>
      <c r="C105" s="243">
        <v>57827</v>
      </c>
      <c r="D105" s="243">
        <v>115654</v>
      </c>
      <c r="E105" t="b">
        <f t="shared" si="1"/>
        <v>1</v>
      </c>
    </row>
    <row r="106" spans="1:5" hidden="1" x14ac:dyDescent="0.2">
      <c r="A106" s="1" t="s">
        <v>133</v>
      </c>
      <c r="B106" s="243">
        <v>25530</v>
      </c>
      <c r="C106" s="243">
        <v>25530</v>
      </c>
      <c r="D106" s="243">
        <v>51060</v>
      </c>
      <c r="E106" t="b">
        <f t="shared" si="1"/>
        <v>1</v>
      </c>
    </row>
    <row r="107" spans="1:5" x14ac:dyDescent="0.2">
      <c r="A107" s="1" t="s">
        <v>134</v>
      </c>
      <c r="B107" s="243">
        <v>16543.099999999999</v>
      </c>
      <c r="C107" s="243"/>
      <c r="D107" s="243">
        <v>16543.099999999999</v>
      </c>
      <c r="E107" t="b">
        <f t="shared" si="1"/>
        <v>0</v>
      </c>
    </row>
    <row r="108" spans="1:5" hidden="1" x14ac:dyDescent="0.2">
      <c r="A108" s="1" t="s">
        <v>135</v>
      </c>
      <c r="B108" s="243">
        <v>102241.93</v>
      </c>
      <c r="C108" s="243">
        <v>102241.93</v>
      </c>
      <c r="D108" s="243">
        <v>204483.86</v>
      </c>
      <c r="E108" t="b">
        <f t="shared" si="1"/>
        <v>1</v>
      </c>
    </row>
    <row r="109" spans="1:5" hidden="1" x14ac:dyDescent="0.2">
      <c r="A109" s="1" t="s">
        <v>136</v>
      </c>
      <c r="B109" s="243">
        <v>1450</v>
      </c>
      <c r="C109" s="243">
        <v>1450</v>
      </c>
      <c r="D109" s="243">
        <v>2900</v>
      </c>
      <c r="E109" t="b">
        <f t="shared" si="1"/>
        <v>1</v>
      </c>
    </row>
    <row r="110" spans="1:5" hidden="1" x14ac:dyDescent="0.2">
      <c r="A110" s="1" t="s">
        <v>137</v>
      </c>
      <c r="B110" s="243">
        <v>4013.43</v>
      </c>
      <c r="C110" s="243">
        <v>4013.43</v>
      </c>
      <c r="D110" s="243">
        <v>8026.86</v>
      </c>
      <c r="E110" t="b">
        <f t="shared" si="1"/>
        <v>1</v>
      </c>
    </row>
    <row r="111" spans="1:5" hidden="1" x14ac:dyDescent="0.2">
      <c r="A111" s="1" t="s">
        <v>138</v>
      </c>
      <c r="B111" s="243">
        <v>50541.34</v>
      </c>
      <c r="C111" s="243">
        <v>50541.34</v>
      </c>
      <c r="D111" s="243">
        <v>101082.68</v>
      </c>
      <c r="E111" t="b">
        <f t="shared" si="1"/>
        <v>1</v>
      </c>
    </row>
    <row r="112" spans="1:5" hidden="1" x14ac:dyDescent="0.2">
      <c r="A112" s="1" t="s">
        <v>139</v>
      </c>
      <c r="B112" s="243">
        <v>83430</v>
      </c>
      <c r="C112" s="243">
        <v>83430</v>
      </c>
      <c r="D112" s="243">
        <v>166860</v>
      </c>
      <c r="E112" t="b">
        <f t="shared" si="1"/>
        <v>1</v>
      </c>
    </row>
    <row r="113" spans="1:5" hidden="1" x14ac:dyDescent="0.2">
      <c r="A113" s="1" t="s">
        <v>140</v>
      </c>
      <c r="B113" s="243">
        <v>533.04999999999995</v>
      </c>
      <c r="C113" s="243">
        <v>533.04999999999995</v>
      </c>
      <c r="D113" s="243">
        <v>1066.0999999999999</v>
      </c>
      <c r="E113" t="b">
        <f t="shared" si="1"/>
        <v>1</v>
      </c>
    </row>
    <row r="114" spans="1:5" hidden="1" x14ac:dyDescent="0.2">
      <c r="A114" s="1" t="s">
        <v>141</v>
      </c>
      <c r="B114" s="243">
        <v>51304</v>
      </c>
      <c r="C114" s="243">
        <v>51304</v>
      </c>
      <c r="D114" s="243">
        <v>102608</v>
      </c>
      <c r="E114" t="b">
        <f t="shared" si="1"/>
        <v>1</v>
      </c>
    </row>
    <row r="115" spans="1:5" hidden="1" x14ac:dyDescent="0.2">
      <c r="A115" s="1" t="s">
        <v>142</v>
      </c>
      <c r="B115" s="243">
        <v>9100</v>
      </c>
      <c r="C115" s="243">
        <v>9100</v>
      </c>
      <c r="D115" s="243">
        <v>18200</v>
      </c>
      <c r="E115" t="b">
        <f t="shared" si="1"/>
        <v>1</v>
      </c>
    </row>
    <row r="116" spans="1:5" hidden="1" x14ac:dyDescent="0.2">
      <c r="A116" s="1" t="s">
        <v>143</v>
      </c>
      <c r="B116" s="243">
        <v>25200</v>
      </c>
      <c r="C116" s="243">
        <v>25200</v>
      </c>
      <c r="D116" s="243">
        <v>50400</v>
      </c>
      <c r="E116" t="b">
        <f t="shared" si="1"/>
        <v>1</v>
      </c>
    </row>
    <row r="117" spans="1:5" hidden="1" x14ac:dyDescent="0.2">
      <c r="A117" s="1" t="s">
        <v>144</v>
      </c>
      <c r="B117" s="243">
        <v>620</v>
      </c>
      <c r="C117" s="243">
        <v>620</v>
      </c>
      <c r="D117" s="243">
        <v>1240</v>
      </c>
      <c r="E117" t="b">
        <f t="shared" si="1"/>
        <v>1</v>
      </c>
    </row>
    <row r="118" spans="1:5" hidden="1" x14ac:dyDescent="0.2">
      <c r="A118" s="1" t="s">
        <v>145</v>
      </c>
      <c r="B118" s="243">
        <v>74971.179999999993</v>
      </c>
      <c r="C118" s="243">
        <v>74971.179999999993</v>
      </c>
      <c r="D118" s="243">
        <v>149942.35999999999</v>
      </c>
      <c r="E118" t="b">
        <f t="shared" si="1"/>
        <v>1</v>
      </c>
    </row>
    <row r="119" spans="1:5" hidden="1" x14ac:dyDescent="0.2">
      <c r="A119" s="1" t="s">
        <v>146</v>
      </c>
      <c r="B119" s="243">
        <v>4449.1499999999996</v>
      </c>
      <c r="C119" s="243">
        <v>4449.1499999999996</v>
      </c>
      <c r="D119" s="243">
        <v>8898.2999999999993</v>
      </c>
      <c r="E119" t="b">
        <f t="shared" si="1"/>
        <v>1</v>
      </c>
    </row>
    <row r="120" spans="1:5" hidden="1" x14ac:dyDescent="0.2">
      <c r="A120" s="1" t="s">
        <v>147</v>
      </c>
      <c r="B120" s="243">
        <v>195485.59</v>
      </c>
      <c r="C120" s="243">
        <v>195485.59</v>
      </c>
      <c r="D120" s="243">
        <v>390971.18</v>
      </c>
      <c r="E120" t="b">
        <f t="shared" si="1"/>
        <v>1</v>
      </c>
    </row>
    <row r="121" spans="1:5" hidden="1" x14ac:dyDescent="0.2">
      <c r="A121" s="1" t="s">
        <v>148</v>
      </c>
      <c r="B121" s="243">
        <v>5932.2</v>
      </c>
      <c r="C121" s="243">
        <v>5932.2</v>
      </c>
      <c r="D121" s="243">
        <v>11864.4</v>
      </c>
      <c r="E121" t="b">
        <f t="shared" si="1"/>
        <v>1</v>
      </c>
    </row>
    <row r="122" spans="1:5" hidden="1" x14ac:dyDescent="0.2">
      <c r="A122" s="1" t="s">
        <v>149</v>
      </c>
      <c r="B122" s="243">
        <v>24000</v>
      </c>
      <c r="C122" s="243">
        <v>24000</v>
      </c>
      <c r="D122" s="243">
        <v>48000</v>
      </c>
      <c r="E122" t="b">
        <f t="shared" si="1"/>
        <v>1</v>
      </c>
    </row>
    <row r="123" spans="1:5" hidden="1" x14ac:dyDescent="0.2">
      <c r="A123" s="1" t="s">
        <v>150</v>
      </c>
      <c r="B123" s="243">
        <v>3411.86</v>
      </c>
      <c r="C123" s="243">
        <v>3411.86</v>
      </c>
      <c r="D123" s="243">
        <v>6823.72</v>
      </c>
      <c r="E123" t="b">
        <f t="shared" si="1"/>
        <v>1</v>
      </c>
    </row>
    <row r="124" spans="1:5" hidden="1" x14ac:dyDescent="0.2">
      <c r="A124" s="1" t="s">
        <v>151</v>
      </c>
      <c r="B124" s="243">
        <v>7003.5</v>
      </c>
      <c r="C124" s="243">
        <v>7003.5</v>
      </c>
      <c r="D124" s="243">
        <v>14007</v>
      </c>
      <c r="E124" t="b">
        <f t="shared" si="1"/>
        <v>1</v>
      </c>
    </row>
    <row r="125" spans="1:5" hidden="1" x14ac:dyDescent="0.2">
      <c r="A125" s="1" t="s">
        <v>452</v>
      </c>
      <c r="B125" s="243">
        <v>15254.24</v>
      </c>
      <c r="C125" s="243">
        <v>15254.24</v>
      </c>
      <c r="D125" s="243">
        <v>30508.48</v>
      </c>
      <c r="E125" t="b">
        <f t="shared" si="1"/>
        <v>1</v>
      </c>
    </row>
    <row r="126" spans="1:5" hidden="1" x14ac:dyDescent="0.2">
      <c r="A126" s="1" t="s">
        <v>153</v>
      </c>
      <c r="B126" s="243">
        <v>10974.53</v>
      </c>
      <c r="C126" s="243">
        <v>10974.53</v>
      </c>
      <c r="D126" s="243">
        <v>21949.06</v>
      </c>
      <c r="E126" t="b">
        <f t="shared" si="1"/>
        <v>1</v>
      </c>
    </row>
    <row r="127" spans="1:5" hidden="1" x14ac:dyDescent="0.2">
      <c r="A127" s="1" t="s">
        <v>154</v>
      </c>
      <c r="B127" s="243">
        <v>686.44</v>
      </c>
      <c r="C127" s="243">
        <v>686.44</v>
      </c>
      <c r="D127" s="243">
        <v>1372.88</v>
      </c>
      <c r="E127" t="b">
        <f t="shared" si="1"/>
        <v>1</v>
      </c>
    </row>
    <row r="128" spans="1:5" hidden="1" x14ac:dyDescent="0.2">
      <c r="A128" s="1" t="s">
        <v>155</v>
      </c>
      <c r="B128" s="243">
        <v>5377.55</v>
      </c>
      <c r="C128" s="243">
        <v>5377.55</v>
      </c>
      <c r="D128" s="243">
        <v>10755.1</v>
      </c>
      <c r="E128" t="b">
        <f t="shared" si="1"/>
        <v>1</v>
      </c>
    </row>
    <row r="129" spans="1:5" hidden="1" x14ac:dyDescent="0.2">
      <c r="A129" s="1" t="s">
        <v>156</v>
      </c>
      <c r="B129" s="243">
        <v>6101.69</v>
      </c>
      <c r="C129" s="243">
        <v>6101.69</v>
      </c>
      <c r="D129" s="243">
        <v>12203.38</v>
      </c>
      <c r="E129" t="b">
        <f t="shared" si="1"/>
        <v>1</v>
      </c>
    </row>
    <row r="130" spans="1:5" hidden="1" x14ac:dyDescent="0.2">
      <c r="A130" s="1" t="s">
        <v>157</v>
      </c>
      <c r="B130" s="243">
        <v>8610.17</v>
      </c>
      <c r="C130" s="243">
        <v>8610.17</v>
      </c>
      <c r="D130" s="243">
        <v>17220.34</v>
      </c>
      <c r="E130" t="b">
        <f t="shared" si="1"/>
        <v>1</v>
      </c>
    </row>
    <row r="131" spans="1:5" hidden="1" x14ac:dyDescent="0.2">
      <c r="A131" s="1" t="s">
        <v>158</v>
      </c>
      <c r="B131" s="243">
        <v>33.9</v>
      </c>
      <c r="C131" s="243">
        <v>33.9</v>
      </c>
      <c r="D131" s="243">
        <v>67.8</v>
      </c>
      <c r="E131" t="b">
        <f t="shared" si="1"/>
        <v>1</v>
      </c>
    </row>
    <row r="132" spans="1:5" hidden="1" x14ac:dyDescent="0.2">
      <c r="A132" s="1" t="s">
        <v>159</v>
      </c>
      <c r="B132" s="243">
        <v>1288.1300000000001</v>
      </c>
      <c r="C132" s="243">
        <v>1288.1300000000001</v>
      </c>
      <c r="D132" s="243">
        <v>2576.2600000000002</v>
      </c>
      <c r="E132" t="b">
        <f t="shared" si="1"/>
        <v>1</v>
      </c>
    </row>
    <row r="133" spans="1:5" hidden="1" x14ac:dyDescent="0.2">
      <c r="A133" s="1" t="s">
        <v>160</v>
      </c>
      <c r="B133" s="243">
        <v>40500</v>
      </c>
      <c r="C133" s="243">
        <v>40500</v>
      </c>
      <c r="D133" s="243">
        <v>81000</v>
      </c>
      <c r="E133" t="b">
        <f t="shared" ref="E133:E196" si="2">B133=C133</f>
        <v>1</v>
      </c>
    </row>
    <row r="134" spans="1:5" hidden="1" x14ac:dyDescent="0.2">
      <c r="A134" s="1" t="s">
        <v>163</v>
      </c>
      <c r="B134" s="243">
        <v>76.27</v>
      </c>
      <c r="C134" s="243">
        <v>76.27</v>
      </c>
      <c r="D134" s="243">
        <v>152.54</v>
      </c>
      <c r="E134" t="b">
        <f t="shared" si="2"/>
        <v>1</v>
      </c>
    </row>
    <row r="135" spans="1:5" hidden="1" x14ac:dyDescent="0.2">
      <c r="A135" s="1" t="s">
        <v>161</v>
      </c>
      <c r="B135" s="243">
        <v>93.22</v>
      </c>
      <c r="C135" s="243">
        <v>93.22</v>
      </c>
      <c r="D135" s="243">
        <v>186.44</v>
      </c>
      <c r="E135" t="b">
        <f t="shared" si="2"/>
        <v>1</v>
      </c>
    </row>
    <row r="136" spans="1:5" hidden="1" x14ac:dyDescent="0.2">
      <c r="A136" s="1" t="s">
        <v>162</v>
      </c>
      <c r="B136" s="243">
        <v>122.04</v>
      </c>
      <c r="C136" s="243">
        <v>122.04</v>
      </c>
      <c r="D136" s="243">
        <v>244.08</v>
      </c>
      <c r="E136" t="b">
        <f t="shared" si="2"/>
        <v>1</v>
      </c>
    </row>
    <row r="137" spans="1:5" hidden="1" x14ac:dyDescent="0.2">
      <c r="A137" s="1" t="s">
        <v>164</v>
      </c>
      <c r="B137" s="243">
        <v>1416</v>
      </c>
      <c r="C137" s="243">
        <v>1416</v>
      </c>
      <c r="D137" s="243">
        <v>2832</v>
      </c>
      <c r="E137" t="b">
        <f t="shared" si="2"/>
        <v>1</v>
      </c>
    </row>
    <row r="138" spans="1:5" hidden="1" x14ac:dyDescent="0.2">
      <c r="A138" s="1" t="s">
        <v>165</v>
      </c>
      <c r="B138" s="243">
        <v>15340</v>
      </c>
      <c r="C138" s="243">
        <v>15340</v>
      </c>
      <c r="D138" s="243">
        <v>30680</v>
      </c>
      <c r="E138" t="b">
        <f t="shared" si="2"/>
        <v>1</v>
      </c>
    </row>
    <row r="139" spans="1:5" hidden="1" x14ac:dyDescent="0.2">
      <c r="A139" s="1" t="s">
        <v>166</v>
      </c>
      <c r="B139" s="243">
        <v>32568</v>
      </c>
      <c r="C139" s="243">
        <v>32568</v>
      </c>
      <c r="D139" s="243">
        <v>65136</v>
      </c>
      <c r="E139" t="b">
        <f t="shared" si="2"/>
        <v>1</v>
      </c>
    </row>
    <row r="140" spans="1:5" hidden="1" x14ac:dyDescent="0.2">
      <c r="A140" s="1" t="s">
        <v>167</v>
      </c>
      <c r="B140" s="243">
        <v>11042.19</v>
      </c>
      <c r="C140" s="243">
        <v>11042.19</v>
      </c>
      <c r="D140" s="243">
        <v>22084.38</v>
      </c>
      <c r="E140" t="b">
        <f t="shared" si="2"/>
        <v>1</v>
      </c>
    </row>
    <row r="141" spans="1:5" hidden="1" x14ac:dyDescent="0.2">
      <c r="A141" s="1" t="s">
        <v>168</v>
      </c>
      <c r="B141" s="243">
        <v>26779.66</v>
      </c>
      <c r="C141" s="243">
        <v>26779.66</v>
      </c>
      <c r="D141" s="243">
        <v>53559.32</v>
      </c>
      <c r="E141" t="b">
        <f t="shared" si="2"/>
        <v>1</v>
      </c>
    </row>
    <row r="142" spans="1:5" hidden="1" x14ac:dyDescent="0.2">
      <c r="A142" s="1" t="s">
        <v>169</v>
      </c>
      <c r="B142" s="243">
        <v>13645</v>
      </c>
      <c r="C142" s="243">
        <v>13645</v>
      </c>
      <c r="D142" s="243">
        <v>27290</v>
      </c>
      <c r="E142" t="b">
        <f t="shared" si="2"/>
        <v>1</v>
      </c>
    </row>
    <row r="143" spans="1:5" hidden="1" x14ac:dyDescent="0.2">
      <c r="A143" s="1" t="s">
        <v>170</v>
      </c>
      <c r="B143" s="243">
        <v>6532.2</v>
      </c>
      <c r="C143" s="243">
        <v>6532.2</v>
      </c>
      <c r="D143" s="243">
        <v>13064.4</v>
      </c>
      <c r="E143" t="b">
        <f t="shared" si="2"/>
        <v>1</v>
      </c>
    </row>
    <row r="144" spans="1:5" hidden="1" x14ac:dyDescent="0.2">
      <c r="A144" s="1" t="s">
        <v>171</v>
      </c>
      <c r="B144" s="243">
        <v>1705</v>
      </c>
      <c r="C144" s="243">
        <v>1705</v>
      </c>
      <c r="D144" s="243">
        <v>3410</v>
      </c>
      <c r="E144" t="b">
        <f t="shared" si="2"/>
        <v>1</v>
      </c>
    </row>
    <row r="145" spans="1:5" hidden="1" x14ac:dyDescent="0.2">
      <c r="A145" s="1" t="s">
        <v>172</v>
      </c>
      <c r="B145" s="243">
        <v>1850</v>
      </c>
      <c r="C145" s="243">
        <v>1850</v>
      </c>
      <c r="D145" s="243">
        <v>3700</v>
      </c>
      <c r="E145" t="b">
        <f t="shared" si="2"/>
        <v>1</v>
      </c>
    </row>
    <row r="146" spans="1:5" hidden="1" x14ac:dyDescent="0.2">
      <c r="A146" s="1" t="s">
        <v>173</v>
      </c>
      <c r="B146" s="243">
        <v>97130.51</v>
      </c>
      <c r="C146" s="243">
        <v>97130.51</v>
      </c>
      <c r="D146" s="243">
        <v>194261.02</v>
      </c>
      <c r="E146" t="b">
        <f t="shared" si="2"/>
        <v>1</v>
      </c>
    </row>
    <row r="147" spans="1:5" hidden="1" x14ac:dyDescent="0.2">
      <c r="A147" s="1" t="s">
        <v>174</v>
      </c>
      <c r="B147" s="243">
        <v>12975.3</v>
      </c>
      <c r="C147" s="243">
        <v>12975.3</v>
      </c>
      <c r="D147" s="243">
        <v>25950.6</v>
      </c>
      <c r="E147" t="b">
        <f t="shared" si="2"/>
        <v>1</v>
      </c>
    </row>
    <row r="148" spans="1:5" hidden="1" x14ac:dyDescent="0.2">
      <c r="A148" s="1" t="s">
        <v>175</v>
      </c>
      <c r="B148" s="243">
        <v>310</v>
      </c>
      <c r="C148" s="243">
        <v>310</v>
      </c>
      <c r="D148" s="243">
        <v>620</v>
      </c>
      <c r="E148" t="b">
        <f t="shared" si="2"/>
        <v>1</v>
      </c>
    </row>
    <row r="149" spans="1:5" hidden="1" x14ac:dyDescent="0.2">
      <c r="A149" s="1" t="s">
        <v>176</v>
      </c>
      <c r="B149" s="243">
        <v>7203.38</v>
      </c>
      <c r="C149" s="243">
        <v>7203.38</v>
      </c>
      <c r="D149" s="243">
        <v>14406.76</v>
      </c>
      <c r="E149" t="b">
        <f t="shared" si="2"/>
        <v>1</v>
      </c>
    </row>
    <row r="150" spans="1:5" hidden="1" x14ac:dyDescent="0.2">
      <c r="A150" s="1" t="s">
        <v>177</v>
      </c>
      <c r="B150" s="243">
        <v>1898.3</v>
      </c>
      <c r="C150" s="243">
        <v>1898.3</v>
      </c>
      <c r="D150" s="243">
        <v>3796.6</v>
      </c>
      <c r="E150" t="b">
        <f t="shared" si="2"/>
        <v>1</v>
      </c>
    </row>
    <row r="151" spans="1:5" hidden="1" x14ac:dyDescent="0.2">
      <c r="A151" s="1" t="s">
        <v>178</v>
      </c>
      <c r="B151" s="243">
        <v>10190.1</v>
      </c>
      <c r="C151" s="243">
        <v>10190.1</v>
      </c>
      <c r="D151" s="243">
        <v>20380.2</v>
      </c>
      <c r="E151" t="b">
        <f t="shared" si="2"/>
        <v>1</v>
      </c>
    </row>
    <row r="152" spans="1:5" hidden="1" x14ac:dyDescent="0.2">
      <c r="A152" s="1" t="s">
        <v>179</v>
      </c>
      <c r="B152" s="243">
        <v>33700.800000000003</v>
      </c>
      <c r="C152" s="243">
        <v>33700.800000000003</v>
      </c>
      <c r="D152" s="243">
        <v>67401.600000000006</v>
      </c>
      <c r="E152" t="b">
        <f t="shared" si="2"/>
        <v>1</v>
      </c>
    </row>
    <row r="153" spans="1:5" hidden="1" x14ac:dyDescent="0.2">
      <c r="A153" s="1" t="s">
        <v>180</v>
      </c>
      <c r="B153" s="243">
        <v>1220</v>
      </c>
      <c r="C153" s="243">
        <v>1220</v>
      </c>
      <c r="D153" s="243">
        <v>2440</v>
      </c>
      <c r="E153" t="b">
        <f t="shared" si="2"/>
        <v>1</v>
      </c>
    </row>
    <row r="154" spans="1:5" hidden="1" x14ac:dyDescent="0.2">
      <c r="A154" s="1" t="s">
        <v>181</v>
      </c>
      <c r="B154" s="243">
        <v>141.02000000000001</v>
      </c>
      <c r="C154" s="243">
        <v>141.02000000000001</v>
      </c>
      <c r="D154" s="243">
        <v>282.04000000000002</v>
      </c>
      <c r="E154" t="b">
        <f t="shared" si="2"/>
        <v>1</v>
      </c>
    </row>
    <row r="155" spans="1:5" hidden="1" x14ac:dyDescent="0.2">
      <c r="A155" s="1" t="s">
        <v>182</v>
      </c>
      <c r="B155" s="243">
        <v>22256</v>
      </c>
      <c r="C155" s="243">
        <v>22256</v>
      </c>
      <c r="D155" s="243">
        <v>44512</v>
      </c>
      <c r="E155" t="b">
        <f t="shared" si="2"/>
        <v>1</v>
      </c>
    </row>
    <row r="156" spans="1:5" hidden="1" x14ac:dyDescent="0.2">
      <c r="A156" s="1" t="s">
        <v>183</v>
      </c>
      <c r="B156" s="243">
        <v>46236</v>
      </c>
      <c r="C156" s="243">
        <v>46236</v>
      </c>
      <c r="D156" s="243">
        <v>92472</v>
      </c>
      <c r="E156" t="b">
        <f t="shared" si="2"/>
        <v>1</v>
      </c>
    </row>
    <row r="157" spans="1:5" hidden="1" x14ac:dyDescent="0.2">
      <c r="A157" s="1" t="s">
        <v>184</v>
      </c>
      <c r="B157" s="243">
        <v>6486.48</v>
      </c>
      <c r="C157" s="243">
        <v>6486.48</v>
      </c>
      <c r="D157" s="243">
        <v>12972.96</v>
      </c>
      <c r="E157" t="b">
        <f t="shared" si="2"/>
        <v>1</v>
      </c>
    </row>
    <row r="158" spans="1:5" hidden="1" x14ac:dyDescent="0.2">
      <c r="A158" s="1" t="s">
        <v>185</v>
      </c>
      <c r="B158" s="243">
        <v>781.55</v>
      </c>
      <c r="C158" s="243">
        <v>781.55</v>
      </c>
      <c r="D158" s="243">
        <v>1563.1</v>
      </c>
      <c r="E158" t="b">
        <f t="shared" si="2"/>
        <v>1</v>
      </c>
    </row>
    <row r="159" spans="1:5" hidden="1" x14ac:dyDescent="0.2">
      <c r="A159" s="1" t="s">
        <v>186</v>
      </c>
      <c r="B159" s="243">
        <v>8404.2000000000007</v>
      </c>
      <c r="C159" s="243">
        <v>8404.2000000000007</v>
      </c>
      <c r="D159" s="243">
        <v>16808.400000000001</v>
      </c>
      <c r="E159" t="b">
        <f t="shared" si="2"/>
        <v>1</v>
      </c>
    </row>
    <row r="160" spans="1:5" hidden="1" x14ac:dyDescent="0.2">
      <c r="A160" s="1" t="s">
        <v>187</v>
      </c>
      <c r="B160" s="243">
        <v>158492.88</v>
      </c>
      <c r="C160" s="243">
        <v>158492.88</v>
      </c>
      <c r="D160" s="243">
        <v>316985.76</v>
      </c>
      <c r="E160" t="b">
        <f t="shared" si="2"/>
        <v>1</v>
      </c>
    </row>
    <row r="161" spans="1:5" hidden="1" x14ac:dyDescent="0.2">
      <c r="A161" s="1" t="s">
        <v>188</v>
      </c>
      <c r="B161" s="243">
        <v>381921.39</v>
      </c>
      <c r="C161" s="243">
        <v>381921.39</v>
      </c>
      <c r="D161" s="243">
        <v>763842.78</v>
      </c>
      <c r="E161" t="b">
        <f t="shared" si="2"/>
        <v>1</v>
      </c>
    </row>
    <row r="162" spans="1:5" hidden="1" x14ac:dyDescent="0.2">
      <c r="A162" s="1" t="s">
        <v>189</v>
      </c>
      <c r="B162" s="243">
        <v>1935.19</v>
      </c>
      <c r="C162" s="243">
        <v>1935.19</v>
      </c>
      <c r="D162" s="243">
        <v>3870.38</v>
      </c>
      <c r="E162" t="b">
        <f t="shared" si="2"/>
        <v>1</v>
      </c>
    </row>
    <row r="163" spans="1:5" hidden="1" x14ac:dyDescent="0.2">
      <c r="A163" s="1" t="s">
        <v>190</v>
      </c>
      <c r="B163" s="243">
        <v>1881.22</v>
      </c>
      <c r="C163" s="243">
        <v>1881.22</v>
      </c>
      <c r="D163" s="243">
        <v>3762.44</v>
      </c>
      <c r="E163" t="b">
        <f t="shared" si="2"/>
        <v>1</v>
      </c>
    </row>
    <row r="164" spans="1:5" hidden="1" x14ac:dyDescent="0.2">
      <c r="A164" s="1" t="s">
        <v>191</v>
      </c>
      <c r="B164" s="243">
        <v>21424.22</v>
      </c>
      <c r="C164" s="243">
        <v>21424.22</v>
      </c>
      <c r="D164" s="243">
        <v>42848.44</v>
      </c>
      <c r="E164" t="b">
        <f t="shared" si="2"/>
        <v>1</v>
      </c>
    </row>
    <row r="165" spans="1:5" hidden="1" x14ac:dyDescent="0.2">
      <c r="A165" s="1" t="s">
        <v>192</v>
      </c>
      <c r="B165" s="243">
        <v>7414</v>
      </c>
      <c r="C165" s="243">
        <v>7414</v>
      </c>
      <c r="D165" s="243">
        <v>14828</v>
      </c>
      <c r="E165" t="b">
        <f t="shared" si="2"/>
        <v>1</v>
      </c>
    </row>
    <row r="166" spans="1:5" hidden="1" x14ac:dyDescent="0.2">
      <c r="A166" s="1" t="s">
        <v>193</v>
      </c>
      <c r="B166" s="243">
        <v>2609.71</v>
      </c>
      <c r="C166" s="243">
        <v>2609.71</v>
      </c>
      <c r="D166" s="243">
        <v>5219.42</v>
      </c>
      <c r="E166" t="b">
        <f t="shared" si="2"/>
        <v>1</v>
      </c>
    </row>
    <row r="167" spans="1:5" hidden="1" x14ac:dyDescent="0.2">
      <c r="A167" s="1" t="s">
        <v>194</v>
      </c>
      <c r="B167" s="243">
        <v>108534.91</v>
      </c>
      <c r="C167" s="243">
        <v>108534.91</v>
      </c>
      <c r="D167" s="243">
        <v>217069.82</v>
      </c>
      <c r="E167" t="b">
        <f t="shared" si="2"/>
        <v>1</v>
      </c>
    </row>
    <row r="168" spans="1:5" hidden="1" x14ac:dyDescent="0.2">
      <c r="A168" s="1" t="s">
        <v>195</v>
      </c>
      <c r="B168" s="243">
        <v>4463.3900000000003</v>
      </c>
      <c r="C168" s="243">
        <v>4463.3900000000003</v>
      </c>
      <c r="D168" s="243">
        <v>8926.7800000000007</v>
      </c>
      <c r="E168" t="b">
        <f t="shared" si="2"/>
        <v>1</v>
      </c>
    </row>
    <row r="169" spans="1:5" hidden="1" x14ac:dyDescent="0.2">
      <c r="A169" s="1" t="s">
        <v>196</v>
      </c>
      <c r="B169" s="243">
        <v>7500</v>
      </c>
      <c r="C169" s="243">
        <v>7500</v>
      </c>
      <c r="D169" s="243">
        <v>15000</v>
      </c>
      <c r="E169" t="b">
        <f t="shared" si="2"/>
        <v>1</v>
      </c>
    </row>
    <row r="170" spans="1:5" hidden="1" x14ac:dyDescent="0.2">
      <c r="A170" s="1" t="s">
        <v>197</v>
      </c>
      <c r="B170" s="243">
        <v>1946.14</v>
      </c>
      <c r="C170" s="243">
        <v>1946.14</v>
      </c>
      <c r="D170" s="243">
        <v>3892.28</v>
      </c>
      <c r="E170" t="b">
        <f t="shared" si="2"/>
        <v>1</v>
      </c>
    </row>
    <row r="171" spans="1:5" hidden="1" x14ac:dyDescent="0.2">
      <c r="A171" s="1" t="s">
        <v>198</v>
      </c>
      <c r="B171" s="243">
        <v>115.02</v>
      </c>
      <c r="C171" s="243">
        <v>115.02</v>
      </c>
      <c r="D171" s="243">
        <v>230.04</v>
      </c>
      <c r="E171" t="b">
        <f t="shared" si="2"/>
        <v>1</v>
      </c>
    </row>
    <row r="172" spans="1:5" hidden="1" x14ac:dyDescent="0.2">
      <c r="A172" s="1" t="s">
        <v>199</v>
      </c>
      <c r="B172" s="243">
        <v>139.15</v>
      </c>
      <c r="C172" s="243">
        <v>139.15</v>
      </c>
      <c r="D172" s="243">
        <v>278.3</v>
      </c>
      <c r="E172" t="b">
        <f t="shared" si="2"/>
        <v>1</v>
      </c>
    </row>
    <row r="173" spans="1:5" hidden="1" x14ac:dyDescent="0.2">
      <c r="A173" s="1" t="s">
        <v>200</v>
      </c>
      <c r="B173" s="243">
        <v>27968.26</v>
      </c>
      <c r="C173" s="243">
        <v>27968.26</v>
      </c>
      <c r="D173" s="243">
        <v>55936.52</v>
      </c>
      <c r="E173" t="b">
        <f t="shared" si="2"/>
        <v>1</v>
      </c>
    </row>
    <row r="174" spans="1:5" hidden="1" x14ac:dyDescent="0.2">
      <c r="A174" s="1" t="s">
        <v>201</v>
      </c>
      <c r="B174" s="243">
        <v>2796.61</v>
      </c>
      <c r="C174" s="243">
        <v>2796.61</v>
      </c>
      <c r="D174" s="243">
        <v>5593.22</v>
      </c>
      <c r="E174" t="b">
        <f t="shared" si="2"/>
        <v>1</v>
      </c>
    </row>
    <row r="175" spans="1:5" hidden="1" x14ac:dyDescent="0.2">
      <c r="A175" s="1" t="s">
        <v>202</v>
      </c>
      <c r="B175" s="243">
        <v>7042.37</v>
      </c>
      <c r="C175" s="243">
        <v>7042.37</v>
      </c>
      <c r="D175" s="243">
        <v>14084.74</v>
      </c>
      <c r="E175" t="b">
        <f t="shared" si="2"/>
        <v>1</v>
      </c>
    </row>
    <row r="176" spans="1:5" hidden="1" x14ac:dyDescent="0.2">
      <c r="A176" s="1" t="s">
        <v>203</v>
      </c>
      <c r="B176" s="243">
        <v>22294.240000000002</v>
      </c>
      <c r="C176" s="243">
        <v>22294.240000000002</v>
      </c>
      <c r="D176" s="243">
        <v>44588.480000000003</v>
      </c>
      <c r="E176" t="b">
        <f t="shared" si="2"/>
        <v>1</v>
      </c>
    </row>
    <row r="177" spans="1:5" hidden="1" x14ac:dyDescent="0.2">
      <c r="A177" s="1" t="s">
        <v>204</v>
      </c>
      <c r="B177" s="243">
        <v>3972.03</v>
      </c>
      <c r="C177" s="243">
        <v>3972.03</v>
      </c>
      <c r="D177" s="243">
        <v>7944.06</v>
      </c>
      <c r="E177" t="b">
        <f t="shared" si="2"/>
        <v>1</v>
      </c>
    </row>
    <row r="178" spans="1:5" hidden="1" x14ac:dyDescent="0.2">
      <c r="A178" s="1" t="s">
        <v>205</v>
      </c>
      <c r="B178" s="243">
        <v>304.5</v>
      </c>
      <c r="C178" s="243">
        <v>304.5</v>
      </c>
      <c r="D178" s="243">
        <v>609</v>
      </c>
      <c r="E178" t="b">
        <f t="shared" si="2"/>
        <v>1</v>
      </c>
    </row>
    <row r="179" spans="1:5" hidden="1" x14ac:dyDescent="0.2">
      <c r="A179" s="1" t="s">
        <v>206</v>
      </c>
      <c r="B179" s="243">
        <v>886</v>
      </c>
      <c r="C179" s="243">
        <v>886</v>
      </c>
      <c r="D179" s="243">
        <v>1772</v>
      </c>
      <c r="E179" t="b">
        <f t="shared" si="2"/>
        <v>1</v>
      </c>
    </row>
    <row r="180" spans="1:5" hidden="1" x14ac:dyDescent="0.2">
      <c r="A180" s="1" t="s">
        <v>207</v>
      </c>
      <c r="B180" s="243">
        <v>415.53</v>
      </c>
      <c r="C180" s="243">
        <v>415.53</v>
      </c>
      <c r="D180" s="243">
        <v>831.06</v>
      </c>
      <c r="E180" t="b">
        <f t="shared" si="2"/>
        <v>1</v>
      </c>
    </row>
    <row r="181" spans="1:5" hidden="1" x14ac:dyDescent="0.2">
      <c r="A181" s="1" t="s">
        <v>208</v>
      </c>
      <c r="B181" s="243">
        <v>676.69</v>
      </c>
      <c r="C181" s="243">
        <v>676.69</v>
      </c>
      <c r="D181" s="243">
        <v>1353.38</v>
      </c>
      <c r="E181" t="b">
        <f t="shared" si="2"/>
        <v>1</v>
      </c>
    </row>
    <row r="182" spans="1:5" hidden="1" x14ac:dyDescent="0.2">
      <c r="A182" s="1" t="s">
        <v>209</v>
      </c>
      <c r="B182" s="243">
        <v>298.31</v>
      </c>
      <c r="C182" s="243">
        <v>298.31</v>
      </c>
      <c r="D182" s="243">
        <v>596.62</v>
      </c>
      <c r="E182" t="b">
        <f t="shared" si="2"/>
        <v>1</v>
      </c>
    </row>
    <row r="183" spans="1:5" hidden="1" x14ac:dyDescent="0.2">
      <c r="A183" s="1" t="s">
        <v>210</v>
      </c>
      <c r="B183" s="243">
        <v>652.54</v>
      </c>
      <c r="C183" s="243">
        <v>652.54</v>
      </c>
      <c r="D183" s="243">
        <v>1305.08</v>
      </c>
      <c r="E183" t="b">
        <f t="shared" si="2"/>
        <v>1</v>
      </c>
    </row>
    <row r="184" spans="1:5" hidden="1" x14ac:dyDescent="0.2">
      <c r="A184" s="1" t="s">
        <v>211</v>
      </c>
      <c r="B184" s="243">
        <v>936.44</v>
      </c>
      <c r="C184" s="243">
        <v>936.44</v>
      </c>
      <c r="D184" s="243">
        <v>1872.88</v>
      </c>
      <c r="E184" t="b">
        <f t="shared" si="2"/>
        <v>1</v>
      </c>
    </row>
    <row r="185" spans="1:5" hidden="1" x14ac:dyDescent="0.2">
      <c r="A185" s="1" t="s">
        <v>212</v>
      </c>
      <c r="B185" s="243">
        <v>355.93</v>
      </c>
      <c r="C185" s="243">
        <v>355.93</v>
      </c>
      <c r="D185" s="243">
        <v>711.86</v>
      </c>
      <c r="E185" t="b">
        <f t="shared" si="2"/>
        <v>1</v>
      </c>
    </row>
    <row r="186" spans="1:5" hidden="1" x14ac:dyDescent="0.2">
      <c r="A186" s="1" t="s">
        <v>213</v>
      </c>
      <c r="B186" s="243">
        <v>86.44</v>
      </c>
      <c r="C186" s="243">
        <v>86.44</v>
      </c>
      <c r="D186" s="243">
        <v>172.88</v>
      </c>
      <c r="E186" t="b">
        <f t="shared" si="2"/>
        <v>1</v>
      </c>
    </row>
    <row r="187" spans="1:5" hidden="1" x14ac:dyDescent="0.2">
      <c r="A187" s="1" t="s">
        <v>214</v>
      </c>
      <c r="B187" s="243">
        <v>86.57</v>
      </c>
      <c r="C187" s="243">
        <v>86.57</v>
      </c>
      <c r="D187" s="243">
        <v>173.14</v>
      </c>
      <c r="E187" t="b">
        <f t="shared" si="2"/>
        <v>1</v>
      </c>
    </row>
    <row r="188" spans="1:5" hidden="1" x14ac:dyDescent="0.2">
      <c r="A188" s="1" t="s">
        <v>215</v>
      </c>
      <c r="B188" s="243">
        <v>300</v>
      </c>
      <c r="C188" s="243">
        <v>300</v>
      </c>
      <c r="D188" s="243">
        <v>600</v>
      </c>
      <c r="E188" t="b">
        <f t="shared" si="2"/>
        <v>1</v>
      </c>
    </row>
    <row r="189" spans="1:5" hidden="1" x14ac:dyDescent="0.2">
      <c r="A189" s="1" t="s">
        <v>216</v>
      </c>
      <c r="B189" s="243">
        <v>4130</v>
      </c>
      <c r="C189" s="243">
        <v>4130</v>
      </c>
      <c r="D189" s="243">
        <v>8260</v>
      </c>
      <c r="E189" t="b">
        <f t="shared" si="2"/>
        <v>1</v>
      </c>
    </row>
    <row r="190" spans="1:5" hidden="1" x14ac:dyDescent="0.2">
      <c r="A190" s="1" t="s">
        <v>217</v>
      </c>
      <c r="B190" s="243">
        <v>310.18</v>
      </c>
      <c r="C190" s="243">
        <v>310.18</v>
      </c>
      <c r="D190" s="243">
        <v>620.36</v>
      </c>
      <c r="E190" t="b">
        <f t="shared" si="2"/>
        <v>1</v>
      </c>
    </row>
    <row r="191" spans="1:5" hidden="1" x14ac:dyDescent="0.2">
      <c r="A191" s="1" t="s">
        <v>218</v>
      </c>
      <c r="B191" s="243">
        <v>1162.71</v>
      </c>
      <c r="C191" s="243">
        <v>1162.71</v>
      </c>
      <c r="D191" s="243">
        <v>2325.42</v>
      </c>
      <c r="E191" t="b">
        <f t="shared" si="2"/>
        <v>1</v>
      </c>
    </row>
    <row r="192" spans="1:5" hidden="1" x14ac:dyDescent="0.2">
      <c r="A192" s="1" t="s">
        <v>219</v>
      </c>
      <c r="B192" s="243">
        <v>9761.48</v>
      </c>
      <c r="C192" s="243">
        <v>9761.48</v>
      </c>
      <c r="D192" s="243">
        <v>19522.96</v>
      </c>
      <c r="E192" t="b">
        <f t="shared" si="2"/>
        <v>1</v>
      </c>
    </row>
    <row r="193" spans="1:5" hidden="1" x14ac:dyDescent="0.2">
      <c r="A193" s="1" t="s">
        <v>220</v>
      </c>
      <c r="B193" s="243">
        <v>203</v>
      </c>
      <c r="C193" s="243">
        <v>203</v>
      </c>
      <c r="D193" s="243">
        <v>406</v>
      </c>
      <c r="E193" t="b">
        <f t="shared" si="2"/>
        <v>1</v>
      </c>
    </row>
    <row r="194" spans="1:5" hidden="1" x14ac:dyDescent="0.2">
      <c r="A194" s="1" t="s">
        <v>221</v>
      </c>
      <c r="B194" s="243">
        <v>237.29</v>
      </c>
      <c r="C194" s="243">
        <v>237.29</v>
      </c>
      <c r="D194" s="243">
        <v>474.58</v>
      </c>
      <c r="E194" t="b">
        <f t="shared" si="2"/>
        <v>1</v>
      </c>
    </row>
    <row r="195" spans="1:5" hidden="1" x14ac:dyDescent="0.2">
      <c r="A195" s="1" t="s">
        <v>222</v>
      </c>
      <c r="B195" s="243">
        <v>11604.36</v>
      </c>
      <c r="C195" s="243">
        <v>11604.36</v>
      </c>
      <c r="D195" s="243">
        <v>23208.720000000001</v>
      </c>
      <c r="E195" t="b">
        <f t="shared" si="2"/>
        <v>1</v>
      </c>
    </row>
    <row r="196" spans="1:5" hidden="1" x14ac:dyDescent="0.2">
      <c r="A196" s="1" t="s">
        <v>223</v>
      </c>
      <c r="B196" s="243">
        <v>10095.36</v>
      </c>
      <c r="C196" s="243">
        <v>10095.36</v>
      </c>
      <c r="D196" s="243">
        <v>20190.72</v>
      </c>
      <c r="E196" t="b">
        <f t="shared" si="2"/>
        <v>1</v>
      </c>
    </row>
    <row r="197" spans="1:5" hidden="1" x14ac:dyDescent="0.2">
      <c r="A197" s="1" t="s">
        <v>224</v>
      </c>
      <c r="B197" s="243">
        <v>8.5399999999999991</v>
      </c>
      <c r="C197" s="243">
        <v>8.5399999999999991</v>
      </c>
      <c r="D197" s="243">
        <v>17.079999999999998</v>
      </c>
      <c r="E197" t="b">
        <f t="shared" ref="E197:E260" si="3">B197=C197</f>
        <v>1</v>
      </c>
    </row>
    <row r="198" spans="1:5" hidden="1" x14ac:dyDescent="0.2">
      <c r="A198" s="1" t="s">
        <v>225</v>
      </c>
      <c r="B198" s="243">
        <v>3810.22</v>
      </c>
      <c r="C198" s="243">
        <v>3810.22</v>
      </c>
      <c r="D198" s="243">
        <v>7620.44</v>
      </c>
      <c r="E198" t="b">
        <f t="shared" si="3"/>
        <v>1</v>
      </c>
    </row>
    <row r="199" spans="1:5" hidden="1" x14ac:dyDescent="0.2">
      <c r="A199" s="1" t="s">
        <v>226</v>
      </c>
      <c r="B199" s="243">
        <v>151748</v>
      </c>
      <c r="C199" s="243">
        <v>151748</v>
      </c>
      <c r="D199" s="243">
        <v>303496</v>
      </c>
      <c r="E199" t="b">
        <f t="shared" si="3"/>
        <v>1</v>
      </c>
    </row>
    <row r="200" spans="1:5" hidden="1" x14ac:dyDescent="0.2">
      <c r="A200" s="1" t="s">
        <v>227</v>
      </c>
      <c r="B200" s="243">
        <v>13710</v>
      </c>
      <c r="C200" s="243">
        <v>13710</v>
      </c>
      <c r="D200" s="243">
        <v>27420</v>
      </c>
      <c r="E200" t="b">
        <f t="shared" si="3"/>
        <v>1</v>
      </c>
    </row>
    <row r="201" spans="1:5" hidden="1" x14ac:dyDescent="0.2">
      <c r="A201" s="1" t="s">
        <v>228</v>
      </c>
      <c r="B201" s="243">
        <v>4915.25</v>
      </c>
      <c r="C201" s="243">
        <v>4915.25</v>
      </c>
      <c r="D201" s="243">
        <v>9830.5</v>
      </c>
      <c r="E201" t="b">
        <f t="shared" si="3"/>
        <v>1</v>
      </c>
    </row>
    <row r="202" spans="1:5" hidden="1" x14ac:dyDescent="0.2">
      <c r="A202" s="1" t="s">
        <v>229</v>
      </c>
      <c r="B202" s="243">
        <v>9600</v>
      </c>
      <c r="C202" s="243">
        <v>9600</v>
      </c>
      <c r="D202" s="243">
        <v>19200</v>
      </c>
      <c r="E202" t="b">
        <f t="shared" si="3"/>
        <v>1</v>
      </c>
    </row>
    <row r="203" spans="1:5" hidden="1" x14ac:dyDescent="0.2">
      <c r="A203" s="1" t="s">
        <v>230</v>
      </c>
      <c r="B203" s="243">
        <v>749.16</v>
      </c>
      <c r="C203" s="243">
        <v>749.16</v>
      </c>
      <c r="D203" s="243">
        <v>1498.32</v>
      </c>
      <c r="E203" t="b">
        <f t="shared" si="3"/>
        <v>1</v>
      </c>
    </row>
    <row r="204" spans="1:5" hidden="1" x14ac:dyDescent="0.2">
      <c r="A204" s="1" t="s">
        <v>231</v>
      </c>
      <c r="B204" s="243">
        <v>3572.88</v>
      </c>
      <c r="C204" s="243">
        <v>3572.88</v>
      </c>
      <c r="D204" s="243">
        <v>7145.76</v>
      </c>
      <c r="E204" t="b">
        <f t="shared" si="3"/>
        <v>1</v>
      </c>
    </row>
    <row r="205" spans="1:5" hidden="1" x14ac:dyDescent="0.2">
      <c r="A205" s="1" t="s">
        <v>232</v>
      </c>
      <c r="B205" s="243">
        <v>1822.03</v>
      </c>
      <c r="C205" s="243">
        <v>1822.03</v>
      </c>
      <c r="D205" s="243">
        <v>3644.06</v>
      </c>
      <c r="E205" t="b">
        <f t="shared" si="3"/>
        <v>1</v>
      </c>
    </row>
    <row r="206" spans="1:5" hidden="1" x14ac:dyDescent="0.2">
      <c r="A206" s="1" t="s">
        <v>233</v>
      </c>
      <c r="B206" s="243">
        <v>1541.01</v>
      </c>
      <c r="C206" s="243">
        <v>1541.01</v>
      </c>
      <c r="D206" s="243">
        <v>3082.02</v>
      </c>
      <c r="E206" t="b">
        <f t="shared" si="3"/>
        <v>1</v>
      </c>
    </row>
    <row r="207" spans="1:5" hidden="1" x14ac:dyDescent="0.2">
      <c r="A207" s="1" t="s">
        <v>234</v>
      </c>
      <c r="B207" s="243">
        <v>508.47</v>
      </c>
      <c r="C207" s="243">
        <v>508.47</v>
      </c>
      <c r="D207" s="243">
        <v>1016.94</v>
      </c>
      <c r="E207" t="b">
        <f t="shared" si="3"/>
        <v>1</v>
      </c>
    </row>
    <row r="208" spans="1:5" hidden="1" x14ac:dyDescent="0.2">
      <c r="A208" s="1" t="s">
        <v>235</v>
      </c>
      <c r="B208" s="243">
        <v>525.78</v>
      </c>
      <c r="C208" s="243">
        <v>525.78</v>
      </c>
      <c r="D208" s="243">
        <v>1051.56</v>
      </c>
      <c r="E208" t="b">
        <f t="shared" si="3"/>
        <v>1</v>
      </c>
    </row>
    <row r="209" spans="1:5" hidden="1" x14ac:dyDescent="0.2">
      <c r="A209" s="1" t="s">
        <v>236</v>
      </c>
      <c r="B209" s="243">
        <v>114.18</v>
      </c>
      <c r="C209" s="243">
        <v>114.18</v>
      </c>
      <c r="D209" s="243">
        <v>228.36</v>
      </c>
      <c r="E209" t="b">
        <f t="shared" si="3"/>
        <v>1</v>
      </c>
    </row>
    <row r="210" spans="1:5" hidden="1" x14ac:dyDescent="0.2">
      <c r="A210" s="1" t="s">
        <v>237</v>
      </c>
      <c r="B210" s="243">
        <v>5776.56</v>
      </c>
      <c r="C210" s="243">
        <v>5776.56</v>
      </c>
      <c r="D210" s="243">
        <v>11553.12</v>
      </c>
      <c r="E210" t="b">
        <f t="shared" si="3"/>
        <v>1</v>
      </c>
    </row>
    <row r="211" spans="1:5" hidden="1" x14ac:dyDescent="0.2">
      <c r="A211" s="1" t="s">
        <v>238</v>
      </c>
      <c r="B211" s="243">
        <v>11875</v>
      </c>
      <c r="C211" s="243">
        <v>11875</v>
      </c>
      <c r="D211" s="243">
        <v>23750</v>
      </c>
      <c r="E211" t="b">
        <f t="shared" si="3"/>
        <v>1</v>
      </c>
    </row>
    <row r="212" spans="1:5" hidden="1" x14ac:dyDescent="0.2">
      <c r="A212" s="1" t="s">
        <v>239</v>
      </c>
      <c r="B212" s="243">
        <v>6446.1</v>
      </c>
      <c r="C212" s="243">
        <v>6446.1</v>
      </c>
      <c r="D212" s="243">
        <v>12892.2</v>
      </c>
      <c r="E212" t="b">
        <f t="shared" si="3"/>
        <v>1</v>
      </c>
    </row>
    <row r="213" spans="1:5" hidden="1" x14ac:dyDescent="0.2">
      <c r="A213" s="1" t="s">
        <v>240</v>
      </c>
      <c r="B213" s="243">
        <v>3559.32</v>
      </c>
      <c r="C213" s="243">
        <v>3559.32</v>
      </c>
      <c r="D213" s="243">
        <v>7118.64</v>
      </c>
      <c r="E213" t="b">
        <f t="shared" si="3"/>
        <v>1</v>
      </c>
    </row>
    <row r="214" spans="1:5" hidden="1" x14ac:dyDescent="0.2">
      <c r="A214" s="1" t="s">
        <v>241</v>
      </c>
      <c r="B214" s="243">
        <v>7891.4</v>
      </c>
      <c r="C214" s="243">
        <v>7891.4</v>
      </c>
      <c r="D214" s="243">
        <v>15782.8</v>
      </c>
      <c r="E214" t="b">
        <f t="shared" si="3"/>
        <v>1</v>
      </c>
    </row>
    <row r="215" spans="1:5" hidden="1" x14ac:dyDescent="0.2">
      <c r="A215" s="1" t="s">
        <v>242</v>
      </c>
      <c r="B215" s="243">
        <v>309.66000000000003</v>
      </c>
      <c r="C215" s="243">
        <v>309.66000000000003</v>
      </c>
      <c r="D215" s="243">
        <v>619.32000000000005</v>
      </c>
      <c r="E215" t="b">
        <f t="shared" si="3"/>
        <v>1</v>
      </c>
    </row>
    <row r="216" spans="1:5" hidden="1" x14ac:dyDescent="0.2">
      <c r="A216" s="1" t="s">
        <v>243</v>
      </c>
      <c r="B216" s="243">
        <v>162.71</v>
      </c>
      <c r="C216" s="243">
        <v>162.71</v>
      </c>
      <c r="D216" s="243">
        <v>325.42</v>
      </c>
      <c r="E216" t="b">
        <f t="shared" si="3"/>
        <v>1</v>
      </c>
    </row>
    <row r="217" spans="1:5" hidden="1" x14ac:dyDescent="0.2">
      <c r="A217" s="1" t="s">
        <v>244</v>
      </c>
      <c r="B217" s="243">
        <v>2250</v>
      </c>
      <c r="C217" s="243">
        <v>2250</v>
      </c>
      <c r="D217" s="243">
        <v>4500</v>
      </c>
      <c r="E217" t="b">
        <f t="shared" si="3"/>
        <v>1</v>
      </c>
    </row>
    <row r="218" spans="1:5" hidden="1" x14ac:dyDescent="0.2">
      <c r="A218" s="1" t="s">
        <v>245</v>
      </c>
      <c r="B218" s="243">
        <v>2881.36</v>
      </c>
      <c r="C218" s="243">
        <v>2881.36</v>
      </c>
      <c r="D218" s="243">
        <v>5762.72</v>
      </c>
      <c r="E218" t="b">
        <f t="shared" si="3"/>
        <v>1</v>
      </c>
    </row>
    <row r="219" spans="1:5" hidden="1" x14ac:dyDescent="0.2">
      <c r="A219" s="1" t="s">
        <v>246</v>
      </c>
      <c r="B219" s="243">
        <v>1105.26</v>
      </c>
      <c r="C219" s="243">
        <v>1105.26</v>
      </c>
      <c r="D219" s="243">
        <v>2210.52</v>
      </c>
      <c r="E219" t="b">
        <f t="shared" si="3"/>
        <v>1</v>
      </c>
    </row>
    <row r="220" spans="1:5" hidden="1" x14ac:dyDescent="0.2">
      <c r="A220" s="1" t="s">
        <v>247</v>
      </c>
      <c r="B220" s="243">
        <v>10280</v>
      </c>
      <c r="C220" s="243">
        <v>10280</v>
      </c>
      <c r="D220" s="243">
        <v>20560</v>
      </c>
      <c r="E220" t="b">
        <f t="shared" si="3"/>
        <v>1</v>
      </c>
    </row>
    <row r="221" spans="1:5" hidden="1" x14ac:dyDescent="0.2">
      <c r="A221" s="1" t="s">
        <v>248</v>
      </c>
      <c r="B221" s="243">
        <v>2001.9</v>
      </c>
      <c r="C221" s="243">
        <v>2001.9</v>
      </c>
      <c r="D221" s="243">
        <v>4003.8</v>
      </c>
      <c r="E221" t="b">
        <f t="shared" si="3"/>
        <v>1</v>
      </c>
    </row>
    <row r="222" spans="1:5" hidden="1" x14ac:dyDescent="0.2">
      <c r="A222" s="1" t="s">
        <v>249</v>
      </c>
      <c r="B222" s="243">
        <v>55608.1</v>
      </c>
      <c r="C222" s="243">
        <v>55608.1</v>
      </c>
      <c r="D222" s="243">
        <v>111216.2</v>
      </c>
      <c r="E222" t="b">
        <f t="shared" si="3"/>
        <v>1</v>
      </c>
    </row>
    <row r="223" spans="1:5" hidden="1" x14ac:dyDescent="0.2">
      <c r="A223" s="1" t="s">
        <v>250</v>
      </c>
      <c r="B223" s="243">
        <v>66640.679999999993</v>
      </c>
      <c r="C223" s="243">
        <v>66640.679999999993</v>
      </c>
      <c r="D223" s="243">
        <v>133281.35999999999</v>
      </c>
      <c r="E223" t="b">
        <f t="shared" si="3"/>
        <v>1</v>
      </c>
    </row>
    <row r="224" spans="1:5" hidden="1" x14ac:dyDescent="0.2">
      <c r="A224" s="1" t="s">
        <v>251</v>
      </c>
      <c r="B224" s="243">
        <v>6700.77</v>
      </c>
      <c r="C224" s="243">
        <v>6700.77</v>
      </c>
      <c r="D224" s="243">
        <v>13401.54</v>
      </c>
      <c r="E224" t="b">
        <f t="shared" si="3"/>
        <v>1</v>
      </c>
    </row>
    <row r="225" spans="1:5" hidden="1" x14ac:dyDescent="0.2">
      <c r="A225" s="1" t="s">
        <v>252</v>
      </c>
      <c r="B225" s="243">
        <v>1652.54</v>
      </c>
      <c r="C225" s="243">
        <v>1652.54</v>
      </c>
      <c r="D225" s="243">
        <v>3305.08</v>
      </c>
      <c r="E225" t="b">
        <f t="shared" si="3"/>
        <v>1</v>
      </c>
    </row>
    <row r="226" spans="1:5" hidden="1" x14ac:dyDescent="0.2">
      <c r="A226" s="1" t="s">
        <v>253</v>
      </c>
      <c r="B226" s="243">
        <v>7721.03</v>
      </c>
      <c r="C226" s="243">
        <v>7721.03</v>
      </c>
      <c r="D226" s="243">
        <v>15442.06</v>
      </c>
      <c r="E226" t="b">
        <f t="shared" si="3"/>
        <v>1</v>
      </c>
    </row>
    <row r="227" spans="1:5" hidden="1" x14ac:dyDescent="0.2">
      <c r="A227" s="1" t="s">
        <v>254</v>
      </c>
      <c r="B227" s="243">
        <v>6309.97</v>
      </c>
      <c r="C227" s="243">
        <v>6309.97</v>
      </c>
      <c r="D227" s="243">
        <v>12619.94</v>
      </c>
      <c r="E227" t="b">
        <f t="shared" si="3"/>
        <v>1</v>
      </c>
    </row>
    <row r="228" spans="1:5" hidden="1" x14ac:dyDescent="0.2">
      <c r="A228" s="1" t="s">
        <v>255</v>
      </c>
      <c r="B228" s="243">
        <v>3274.46</v>
      </c>
      <c r="C228" s="243">
        <v>3274.46</v>
      </c>
      <c r="D228" s="243">
        <v>6548.92</v>
      </c>
      <c r="E228" t="b">
        <f t="shared" si="3"/>
        <v>1</v>
      </c>
    </row>
    <row r="229" spans="1:5" hidden="1" x14ac:dyDescent="0.2">
      <c r="A229" s="1" t="s">
        <v>256</v>
      </c>
      <c r="B229" s="243">
        <v>1698.81</v>
      </c>
      <c r="C229" s="243">
        <v>1698.81</v>
      </c>
      <c r="D229" s="243">
        <v>3397.62</v>
      </c>
      <c r="E229" t="b">
        <f t="shared" si="3"/>
        <v>1</v>
      </c>
    </row>
    <row r="230" spans="1:5" hidden="1" x14ac:dyDescent="0.2">
      <c r="A230" s="1" t="s">
        <v>257</v>
      </c>
      <c r="B230" s="243">
        <v>6779.66</v>
      </c>
      <c r="C230" s="243">
        <v>6779.66</v>
      </c>
      <c r="D230" s="243">
        <v>13559.32</v>
      </c>
      <c r="E230" t="b">
        <f t="shared" si="3"/>
        <v>1</v>
      </c>
    </row>
    <row r="231" spans="1:5" hidden="1" x14ac:dyDescent="0.2">
      <c r="A231" s="1" t="s">
        <v>258</v>
      </c>
      <c r="B231" s="243">
        <v>4704</v>
      </c>
      <c r="C231" s="243">
        <v>4704</v>
      </c>
      <c r="D231" s="243">
        <v>9408</v>
      </c>
      <c r="E231" t="b">
        <f t="shared" si="3"/>
        <v>1</v>
      </c>
    </row>
    <row r="232" spans="1:5" hidden="1" x14ac:dyDescent="0.2">
      <c r="A232" s="1" t="s">
        <v>259</v>
      </c>
      <c r="B232" s="243">
        <v>1690.68</v>
      </c>
      <c r="C232" s="243">
        <v>1690.68</v>
      </c>
      <c r="D232" s="243">
        <v>3381.36</v>
      </c>
      <c r="E232" t="b">
        <f t="shared" si="3"/>
        <v>1</v>
      </c>
    </row>
    <row r="233" spans="1:5" hidden="1" x14ac:dyDescent="0.2">
      <c r="A233" s="1" t="s">
        <v>260</v>
      </c>
      <c r="B233" s="243">
        <v>2360</v>
      </c>
      <c r="C233" s="243">
        <v>2360</v>
      </c>
      <c r="D233" s="243">
        <v>4720</v>
      </c>
      <c r="E233" t="b">
        <f t="shared" si="3"/>
        <v>1</v>
      </c>
    </row>
    <row r="234" spans="1:5" hidden="1" x14ac:dyDescent="0.2">
      <c r="A234" s="1" t="s">
        <v>261</v>
      </c>
      <c r="B234" s="243">
        <v>198240</v>
      </c>
      <c r="C234" s="243">
        <v>198240</v>
      </c>
      <c r="D234" s="243">
        <v>396480</v>
      </c>
      <c r="E234" t="b">
        <f t="shared" si="3"/>
        <v>1</v>
      </c>
    </row>
    <row r="235" spans="1:5" hidden="1" x14ac:dyDescent="0.2">
      <c r="A235" s="1" t="s">
        <v>262</v>
      </c>
      <c r="B235" s="243">
        <v>11400</v>
      </c>
      <c r="C235" s="243">
        <v>11400</v>
      </c>
      <c r="D235" s="243">
        <v>22800</v>
      </c>
      <c r="E235" t="b">
        <f t="shared" si="3"/>
        <v>1</v>
      </c>
    </row>
    <row r="236" spans="1:5" hidden="1" x14ac:dyDescent="0.2">
      <c r="A236" s="1" t="s">
        <v>263</v>
      </c>
      <c r="B236" s="243">
        <v>18429</v>
      </c>
      <c r="C236" s="243">
        <v>18429</v>
      </c>
      <c r="D236" s="243">
        <v>36858</v>
      </c>
      <c r="E236" t="b">
        <f t="shared" si="3"/>
        <v>1</v>
      </c>
    </row>
    <row r="237" spans="1:5" hidden="1" x14ac:dyDescent="0.2">
      <c r="A237" s="1" t="s">
        <v>23</v>
      </c>
      <c r="B237" s="243">
        <v>271.57</v>
      </c>
      <c r="C237" s="243">
        <v>271.57</v>
      </c>
      <c r="D237" s="243">
        <v>543.14</v>
      </c>
      <c r="E237" t="b">
        <f t="shared" si="3"/>
        <v>1</v>
      </c>
    </row>
    <row r="238" spans="1:5" hidden="1" x14ac:dyDescent="0.2">
      <c r="A238" s="1" t="s">
        <v>264</v>
      </c>
      <c r="B238" s="243">
        <v>418.93</v>
      </c>
      <c r="C238" s="243">
        <v>418.93</v>
      </c>
      <c r="D238" s="243">
        <v>837.86</v>
      </c>
      <c r="E238" t="b">
        <f t="shared" si="3"/>
        <v>1</v>
      </c>
    </row>
    <row r="239" spans="1:5" hidden="1" x14ac:dyDescent="0.2">
      <c r="A239" s="1" t="s">
        <v>265</v>
      </c>
      <c r="B239" s="243">
        <v>1898.31</v>
      </c>
      <c r="C239" s="243">
        <v>1898.31</v>
      </c>
      <c r="D239" s="243">
        <v>3796.62</v>
      </c>
      <c r="E239" t="b">
        <f t="shared" si="3"/>
        <v>1</v>
      </c>
    </row>
    <row r="240" spans="1:5" hidden="1" x14ac:dyDescent="0.2">
      <c r="A240" s="1" t="s">
        <v>266</v>
      </c>
      <c r="B240" s="243">
        <v>22627.119999999999</v>
      </c>
      <c r="C240" s="243">
        <v>22627.119999999999</v>
      </c>
      <c r="D240" s="243">
        <v>45254.239999999998</v>
      </c>
      <c r="E240" t="b">
        <f t="shared" si="3"/>
        <v>1</v>
      </c>
    </row>
    <row r="241" spans="1:5" hidden="1" x14ac:dyDescent="0.2">
      <c r="A241" s="1" t="s">
        <v>267</v>
      </c>
      <c r="B241" s="243">
        <v>65101.7</v>
      </c>
      <c r="C241" s="243">
        <v>65101.7</v>
      </c>
      <c r="D241" s="243">
        <v>130203.4</v>
      </c>
      <c r="E241" t="b">
        <f t="shared" si="3"/>
        <v>1</v>
      </c>
    </row>
    <row r="242" spans="1:5" hidden="1" x14ac:dyDescent="0.2">
      <c r="A242" s="1" t="s">
        <v>268</v>
      </c>
      <c r="B242" s="243">
        <v>370550.78</v>
      </c>
      <c r="C242" s="243">
        <v>370550.78</v>
      </c>
      <c r="D242" s="243">
        <v>741101.56</v>
      </c>
      <c r="E242" t="b">
        <f t="shared" si="3"/>
        <v>1</v>
      </c>
    </row>
    <row r="243" spans="1:5" hidden="1" x14ac:dyDescent="0.2">
      <c r="A243" s="1" t="s">
        <v>269</v>
      </c>
      <c r="B243" s="243">
        <v>1037.29</v>
      </c>
      <c r="C243" s="243">
        <v>1037.29</v>
      </c>
      <c r="D243" s="243">
        <v>2074.58</v>
      </c>
      <c r="E243" t="b">
        <f t="shared" si="3"/>
        <v>1</v>
      </c>
    </row>
    <row r="244" spans="1:5" hidden="1" x14ac:dyDescent="0.2">
      <c r="A244" s="1" t="s">
        <v>270</v>
      </c>
      <c r="B244" s="243">
        <v>44237.279999999999</v>
      </c>
      <c r="C244" s="243">
        <v>44237.279999999999</v>
      </c>
      <c r="D244" s="243">
        <v>88474.559999999998</v>
      </c>
      <c r="E244" t="b">
        <f t="shared" si="3"/>
        <v>1</v>
      </c>
    </row>
    <row r="245" spans="1:5" hidden="1" x14ac:dyDescent="0.2">
      <c r="A245" s="1" t="s">
        <v>271</v>
      </c>
      <c r="B245" s="243">
        <v>114279.66</v>
      </c>
      <c r="C245" s="243">
        <v>114279.66</v>
      </c>
      <c r="D245" s="243">
        <v>228559.32</v>
      </c>
      <c r="E245" t="b">
        <f t="shared" si="3"/>
        <v>1</v>
      </c>
    </row>
    <row r="246" spans="1:5" hidden="1" x14ac:dyDescent="0.2">
      <c r="A246" s="1" t="s">
        <v>272</v>
      </c>
      <c r="B246" s="243">
        <v>131400</v>
      </c>
      <c r="C246" s="243">
        <v>131400</v>
      </c>
      <c r="D246" s="243">
        <v>262800</v>
      </c>
      <c r="E246" t="b">
        <f t="shared" si="3"/>
        <v>1</v>
      </c>
    </row>
    <row r="247" spans="1:5" hidden="1" x14ac:dyDescent="0.2">
      <c r="A247" s="1" t="s">
        <v>273</v>
      </c>
      <c r="B247" s="243">
        <v>165</v>
      </c>
      <c r="C247" s="243">
        <v>165</v>
      </c>
      <c r="D247" s="243">
        <v>330</v>
      </c>
      <c r="E247" t="b">
        <f t="shared" si="3"/>
        <v>1</v>
      </c>
    </row>
    <row r="248" spans="1:5" hidden="1" x14ac:dyDescent="0.2">
      <c r="A248" s="1" t="s">
        <v>274</v>
      </c>
      <c r="B248" s="243">
        <v>55</v>
      </c>
      <c r="C248" s="243">
        <v>55</v>
      </c>
      <c r="D248" s="243">
        <v>110</v>
      </c>
      <c r="E248" t="b">
        <f t="shared" si="3"/>
        <v>1</v>
      </c>
    </row>
    <row r="249" spans="1:5" hidden="1" x14ac:dyDescent="0.2">
      <c r="A249" s="1" t="s">
        <v>275</v>
      </c>
      <c r="B249" s="243">
        <v>1680</v>
      </c>
      <c r="C249" s="243">
        <v>1680</v>
      </c>
      <c r="D249" s="243">
        <v>3360</v>
      </c>
      <c r="E249" t="b">
        <f t="shared" si="3"/>
        <v>1</v>
      </c>
    </row>
    <row r="250" spans="1:5" hidden="1" x14ac:dyDescent="0.2">
      <c r="A250" s="1" t="s">
        <v>276</v>
      </c>
      <c r="B250" s="243">
        <v>9551.36</v>
      </c>
      <c r="C250" s="243">
        <v>9551.36</v>
      </c>
      <c r="D250" s="243">
        <v>19102.72</v>
      </c>
      <c r="E250" t="b">
        <f t="shared" si="3"/>
        <v>1</v>
      </c>
    </row>
    <row r="251" spans="1:5" hidden="1" x14ac:dyDescent="0.2">
      <c r="A251" s="1" t="s">
        <v>277</v>
      </c>
      <c r="B251" s="243">
        <v>5033.8900000000003</v>
      </c>
      <c r="C251" s="243">
        <v>5033.8900000000003</v>
      </c>
      <c r="D251" s="243">
        <v>10067.780000000001</v>
      </c>
      <c r="E251" t="b">
        <f t="shared" si="3"/>
        <v>1</v>
      </c>
    </row>
    <row r="252" spans="1:5" hidden="1" x14ac:dyDescent="0.2">
      <c r="A252" s="1" t="s">
        <v>278</v>
      </c>
      <c r="B252" s="243">
        <v>1328.81</v>
      </c>
      <c r="C252" s="243">
        <v>1328.81</v>
      </c>
      <c r="D252" s="243">
        <v>2657.62</v>
      </c>
      <c r="E252" t="b">
        <f t="shared" si="3"/>
        <v>1</v>
      </c>
    </row>
    <row r="253" spans="1:5" hidden="1" x14ac:dyDescent="0.2">
      <c r="A253" s="1" t="s">
        <v>279</v>
      </c>
      <c r="B253" s="243">
        <v>165</v>
      </c>
      <c r="C253" s="243">
        <v>165</v>
      </c>
      <c r="D253" s="243">
        <v>330</v>
      </c>
      <c r="E253" t="b">
        <f t="shared" si="3"/>
        <v>1</v>
      </c>
    </row>
    <row r="254" spans="1:5" hidden="1" x14ac:dyDescent="0.2">
      <c r="A254" s="1" t="s">
        <v>280</v>
      </c>
      <c r="B254" s="243">
        <v>1058.4000000000001</v>
      </c>
      <c r="C254" s="243">
        <v>1058.4000000000001</v>
      </c>
      <c r="D254" s="243">
        <v>2116.8000000000002</v>
      </c>
      <c r="E254" t="b">
        <f t="shared" si="3"/>
        <v>1</v>
      </c>
    </row>
    <row r="255" spans="1:5" hidden="1" x14ac:dyDescent="0.2">
      <c r="A255" s="1" t="s">
        <v>281</v>
      </c>
      <c r="B255" s="243">
        <v>20160</v>
      </c>
      <c r="C255" s="243">
        <v>20160</v>
      </c>
      <c r="D255" s="243">
        <v>40320</v>
      </c>
      <c r="E255" t="b">
        <f t="shared" si="3"/>
        <v>1</v>
      </c>
    </row>
    <row r="256" spans="1:5" hidden="1" x14ac:dyDescent="0.2">
      <c r="A256" s="1" t="s">
        <v>282</v>
      </c>
      <c r="B256" s="243">
        <v>3708.08</v>
      </c>
      <c r="C256" s="243">
        <v>3708.08</v>
      </c>
      <c r="D256" s="243">
        <v>7416.16</v>
      </c>
      <c r="E256" t="b">
        <f t="shared" si="3"/>
        <v>1</v>
      </c>
    </row>
    <row r="257" spans="1:5" hidden="1" x14ac:dyDescent="0.2">
      <c r="A257" s="1" t="s">
        <v>283</v>
      </c>
      <c r="B257" s="243">
        <v>3050.85</v>
      </c>
      <c r="C257" s="243">
        <v>3050.85</v>
      </c>
      <c r="D257" s="243">
        <v>6101.7</v>
      </c>
      <c r="E257" t="b">
        <f t="shared" si="3"/>
        <v>1</v>
      </c>
    </row>
    <row r="258" spans="1:5" hidden="1" x14ac:dyDescent="0.2">
      <c r="A258" s="1" t="s">
        <v>284</v>
      </c>
      <c r="B258" s="243">
        <v>76266.100000000006</v>
      </c>
      <c r="C258" s="243">
        <v>76266.100000000006</v>
      </c>
      <c r="D258" s="243">
        <v>152532.20000000001</v>
      </c>
      <c r="E258" t="b">
        <f t="shared" si="3"/>
        <v>1</v>
      </c>
    </row>
    <row r="259" spans="1:5" hidden="1" x14ac:dyDescent="0.2">
      <c r="A259" s="1" t="s">
        <v>285</v>
      </c>
      <c r="B259" s="243">
        <v>11882.19</v>
      </c>
      <c r="C259" s="243">
        <v>11882.19</v>
      </c>
      <c r="D259" s="243">
        <v>23764.38</v>
      </c>
      <c r="E259" t="b">
        <f t="shared" si="3"/>
        <v>1</v>
      </c>
    </row>
    <row r="260" spans="1:5" hidden="1" x14ac:dyDescent="0.2">
      <c r="A260" s="1" t="s">
        <v>286</v>
      </c>
      <c r="B260" s="243">
        <v>1140</v>
      </c>
      <c r="C260" s="243">
        <v>1140</v>
      </c>
      <c r="D260" s="243">
        <v>2280</v>
      </c>
      <c r="E260" t="b">
        <f t="shared" si="3"/>
        <v>1</v>
      </c>
    </row>
    <row r="261" spans="1:5" hidden="1" x14ac:dyDescent="0.2">
      <c r="A261" s="1" t="s">
        <v>287</v>
      </c>
      <c r="B261" s="243">
        <v>1140.04</v>
      </c>
      <c r="C261" s="243">
        <v>1140.04</v>
      </c>
      <c r="D261" s="243">
        <v>2280.08</v>
      </c>
      <c r="E261" t="b">
        <f t="shared" ref="E261:E313" si="4">B261=C261</f>
        <v>1</v>
      </c>
    </row>
    <row r="262" spans="1:5" hidden="1" x14ac:dyDescent="0.2">
      <c r="A262" s="1" t="s">
        <v>288</v>
      </c>
      <c r="B262" s="243">
        <v>4281.6899999999996</v>
      </c>
      <c r="C262" s="243">
        <v>4281.6899999999996</v>
      </c>
      <c r="D262" s="243">
        <v>8563.3799999999992</v>
      </c>
      <c r="E262" t="b">
        <f t="shared" si="4"/>
        <v>1</v>
      </c>
    </row>
    <row r="263" spans="1:5" hidden="1" x14ac:dyDescent="0.2">
      <c r="A263" s="1" t="s">
        <v>289</v>
      </c>
      <c r="B263" s="243">
        <v>173248.14</v>
      </c>
      <c r="C263" s="243">
        <v>173248.14</v>
      </c>
      <c r="D263" s="243">
        <v>346496.28</v>
      </c>
      <c r="E263" t="b">
        <f t="shared" si="4"/>
        <v>1</v>
      </c>
    </row>
    <row r="264" spans="1:5" hidden="1" x14ac:dyDescent="0.2">
      <c r="A264" s="1" t="s">
        <v>290</v>
      </c>
      <c r="B264" s="243">
        <v>71344.7</v>
      </c>
      <c r="C264" s="243">
        <v>71344.7</v>
      </c>
      <c r="D264" s="243">
        <v>142689.4</v>
      </c>
      <c r="E264" t="b">
        <f t="shared" si="4"/>
        <v>1</v>
      </c>
    </row>
    <row r="265" spans="1:5" hidden="1" x14ac:dyDescent="0.2">
      <c r="A265" s="1" t="s">
        <v>291</v>
      </c>
      <c r="B265" s="243">
        <v>7209.87</v>
      </c>
      <c r="C265" s="243">
        <v>7209.87</v>
      </c>
      <c r="D265" s="243">
        <v>14419.74</v>
      </c>
      <c r="E265" t="b">
        <f t="shared" si="4"/>
        <v>1</v>
      </c>
    </row>
    <row r="266" spans="1:5" hidden="1" x14ac:dyDescent="0.2">
      <c r="A266" s="1" t="s">
        <v>292</v>
      </c>
      <c r="B266" s="243">
        <v>13463.14</v>
      </c>
      <c r="C266" s="243">
        <v>13463.14</v>
      </c>
      <c r="D266" s="243">
        <v>26926.28</v>
      </c>
      <c r="E266" t="b">
        <f t="shared" si="4"/>
        <v>1</v>
      </c>
    </row>
    <row r="267" spans="1:5" hidden="1" x14ac:dyDescent="0.2">
      <c r="A267" s="1" t="s">
        <v>293</v>
      </c>
      <c r="B267" s="243">
        <v>15890.57</v>
      </c>
      <c r="C267" s="243">
        <v>15890.57</v>
      </c>
      <c r="D267" s="243">
        <v>31781.14</v>
      </c>
      <c r="E267" t="b">
        <f t="shared" si="4"/>
        <v>1</v>
      </c>
    </row>
    <row r="268" spans="1:5" hidden="1" x14ac:dyDescent="0.2">
      <c r="A268" s="1" t="s">
        <v>294</v>
      </c>
      <c r="B268" s="243">
        <v>19745.93</v>
      </c>
      <c r="C268" s="243">
        <v>19745.93</v>
      </c>
      <c r="D268" s="243">
        <v>39491.86</v>
      </c>
      <c r="E268" t="b">
        <f t="shared" si="4"/>
        <v>1</v>
      </c>
    </row>
    <row r="269" spans="1:5" hidden="1" x14ac:dyDescent="0.2">
      <c r="A269" s="1" t="s">
        <v>295</v>
      </c>
      <c r="B269" s="243">
        <v>20653.22</v>
      </c>
      <c r="C269" s="243">
        <v>20653.22</v>
      </c>
      <c r="D269" s="243">
        <v>41306.44</v>
      </c>
      <c r="E269" t="b">
        <f t="shared" si="4"/>
        <v>1</v>
      </c>
    </row>
    <row r="270" spans="1:5" hidden="1" x14ac:dyDescent="0.2">
      <c r="A270" s="1" t="s">
        <v>296</v>
      </c>
      <c r="B270" s="243">
        <v>51356.44</v>
      </c>
      <c r="C270" s="243">
        <v>51356.44</v>
      </c>
      <c r="D270" s="243">
        <v>102712.88</v>
      </c>
      <c r="E270" t="b">
        <f t="shared" si="4"/>
        <v>1</v>
      </c>
    </row>
    <row r="271" spans="1:5" hidden="1" x14ac:dyDescent="0.2">
      <c r="A271" s="1" t="s">
        <v>297</v>
      </c>
      <c r="B271" s="243">
        <v>94114.57</v>
      </c>
      <c r="C271" s="243">
        <v>94114.57</v>
      </c>
      <c r="D271" s="243">
        <v>188229.14</v>
      </c>
      <c r="E271" t="b">
        <f t="shared" si="4"/>
        <v>1</v>
      </c>
    </row>
    <row r="272" spans="1:5" hidden="1" x14ac:dyDescent="0.2">
      <c r="A272" s="1" t="s">
        <v>298</v>
      </c>
      <c r="B272" s="243">
        <v>8972.89</v>
      </c>
      <c r="C272" s="243">
        <v>8972.89</v>
      </c>
      <c r="D272" s="243">
        <v>17945.78</v>
      </c>
      <c r="E272" t="b">
        <f t="shared" si="4"/>
        <v>1</v>
      </c>
    </row>
    <row r="273" spans="1:5" hidden="1" x14ac:dyDescent="0.2">
      <c r="A273" s="1" t="s">
        <v>299</v>
      </c>
      <c r="B273" s="243">
        <v>71169.929999999993</v>
      </c>
      <c r="C273" s="243">
        <v>71169.929999999993</v>
      </c>
      <c r="D273" s="243">
        <v>142339.85999999999</v>
      </c>
      <c r="E273" t="b">
        <f t="shared" si="4"/>
        <v>1</v>
      </c>
    </row>
    <row r="274" spans="1:5" hidden="1" x14ac:dyDescent="0.2">
      <c r="A274" s="1" t="s">
        <v>300</v>
      </c>
      <c r="B274" s="243">
        <v>2789.28</v>
      </c>
      <c r="C274" s="243">
        <v>2789.28</v>
      </c>
      <c r="D274" s="243">
        <v>5578.56</v>
      </c>
      <c r="E274" t="b">
        <f t="shared" si="4"/>
        <v>1</v>
      </c>
    </row>
    <row r="275" spans="1:5" hidden="1" x14ac:dyDescent="0.2">
      <c r="A275" s="1" t="s">
        <v>301</v>
      </c>
      <c r="B275" s="243">
        <v>126781.18</v>
      </c>
      <c r="C275" s="243">
        <v>126781.18</v>
      </c>
      <c r="D275" s="243">
        <v>253562.36</v>
      </c>
      <c r="E275" t="b">
        <f t="shared" si="4"/>
        <v>1</v>
      </c>
    </row>
    <row r="276" spans="1:5" hidden="1" x14ac:dyDescent="0.2">
      <c r="A276" s="1" t="s">
        <v>302</v>
      </c>
      <c r="B276" s="243">
        <v>3932.2</v>
      </c>
      <c r="C276" s="243">
        <v>3932.2</v>
      </c>
      <c r="D276" s="243">
        <v>7864.4</v>
      </c>
      <c r="E276" t="b">
        <f t="shared" si="4"/>
        <v>1</v>
      </c>
    </row>
    <row r="277" spans="1:5" hidden="1" x14ac:dyDescent="0.2">
      <c r="A277" s="1" t="s">
        <v>303</v>
      </c>
      <c r="B277" s="243">
        <v>3040</v>
      </c>
      <c r="C277" s="243">
        <v>3040</v>
      </c>
      <c r="D277" s="243">
        <v>6080</v>
      </c>
      <c r="E277" t="b">
        <f t="shared" si="4"/>
        <v>1</v>
      </c>
    </row>
    <row r="278" spans="1:5" hidden="1" x14ac:dyDescent="0.2">
      <c r="A278" s="1" t="s">
        <v>304</v>
      </c>
      <c r="B278" s="243">
        <v>59.32</v>
      </c>
      <c r="C278" s="243">
        <v>59.32</v>
      </c>
      <c r="D278" s="243">
        <v>118.64</v>
      </c>
      <c r="E278" t="b">
        <f t="shared" si="4"/>
        <v>1</v>
      </c>
    </row>
    <row r="279" spans="1:5" hidden="1" x14ac:dyDescent="0.2">
      <c r="A279" s="1" t="s">
        <v>305</v>
      </c>
      <c r="B279" s="243">
        <v>3196.8</v>
      </c>
      <c r="C279" s="243">
        <v>3196.8</v>
      </c>
      <c r="D279" s="243">
        <v>6393.6</v>
      </c>
      <c r="E279" t="b">
        <f t="shared" si="4"/>
        <v>1</v>
      </c>
    </row>
    <row r="280" spans="1:5" hidden="1" x14ac:dyDescent="0.2">
      <c r="A280" s="1" t="s">
        <v>306</v>
      </c>
      <c r="B280" s="243">
        <v>91568</v>
      </c>
      <c r="C280" s="243">
        <v>91568</v>
      </c>
      <c r="D280" s="243">
        <v>183136</v>
      </c>
      <c r="E280" t="b">
        <f t="shared" si="4"/>
        <v>1</v>
      </c>
    </row>
    <row r="281" spans="1:5" hidden="1" x14ac:dyDescent="0.2">
      <c r="A281" s="1" t="s">
        <v>307</v>
      </c>
      <c r="B281" s="243">
        <v>73.22</v>
      </c>
      <c r="C281" s="243">
        <v>73.22</v>
      </c>
      <c r="D281" s="243">
        <v>146.44</v>
      </c>
      <c r="E281" t="b">
        <f t="shared" si="4"/>
        <v>1</v>
      </c>
    </row>
    <row r="282" spans="1:5" hidden="1" x14ac:dyDescent="0.2">
      <c r="A282" s="1" t="s">
        <v>308</v>
      </c>
      <c r="B282" s="243">
        <v>1067.8</v>
      </c>
      <c r="C282" s="243">
        <v>1067.8</v>
      </c>
      <c r="D282" s="243">
        <v>2135.6</v>
      </c>
      <c r="E282" t="b">
        <f t="shared" si="4"/>
        <v>1</v>
      </c>
    </row>
    <row r="283" spans="1:5" hidden="1" x14ac:dyDescent="0.2">
      <c r="A283" s="1" t="s">
        <v>309</v>
      </c>
      <c r="B283" s="243">
        <v>2679.75</v>
      </c>
      <c r="C283" s="243">
        <v>2679.75</v>
      </c>
      <c r="D283" s="243">
        <v>5359.5</v>
      </c>
      <c r="E283" t="b">
        <f t="shared" si="4"/>
        <v>1</v>
      </c>
    </row>
    <row r="284" spans="1:5" hidden="1" x14ac:dyDescent="0.2">
      <c r="A284" s="1" t="s">
        <v>310</v>
      </c>
      <c r="B284" s="243">
        <v>1941.44</v>
      </c>
      <c r="C284" s="243">
        <v>1941.44</v>
      </c>
      <c r="D284" s="243">
        <v>3882.88</v>
      </c>
      <c r="E284" t="b">
        <f t="shared" si="4"/>
        <v>1</v>
      </c>
    </row>
    <row r="285" spans="1:5" hidden="1" x14ac:dyDescent="0.2">
      <c r="A285" s="1" t="s">
        <v>311</v>
      </c>
      <c r="B285" s="243">
        <v>958.61</v>
      </c>
      <c r="C285" s="243">
        <v>958.61</v>
      </c>
      <c r="D285" s="243">
        <v>1917.22</v>
      </c>
      <c r="E285" t="b">
        <f t="shared" si="4"/>
        <v>1</v>
      </c>
    </row>
    <row r="286" spans="1:5" hidden="1" x14ac:dyDescent="0.2">
      <c r="A286" s="1" t="s">
        <v>312</v>
      </c>
      <c r="B286" s="243">
        <v>33448.22</v>
      </c>
      <c r="C286" s="243">
        <v>33448.22</v>
      </c>
      <c r="D286" s="243">
        <v>66896.44</v>
      </c>
      <c r="E286" t="b">
        <f t="shared" si="4"/>
        <v>1</v>
      </c>
    </row>
    <row r="287" spans="1:5" hidden="1" x14ac:dyDescent="0.2">
      <c r="A287" s="1" t="s">
        <v>313</v>
      </c>
      <c r="B287" s="243">
        <v>12878.52</v>
      </c>
      <c r="C287" s="243">
        <v>12878.52</v>
      </c>
      <c r="D287" s="243">
        <v>25757.040000000001</v>
      </c>
      <c r="E287" t="b">
        <f t="shared" si="4"/>
        <v>1</v>
      </c>
    </row>
    <row r="288" spans="1:5" hidden="1" x14ac:dyDescent="0.2">
      <c r="A288" s="1" t="s">
        <v>314</v>
      </c>
      <c r="B288" s="243">
        <v>322140</v>
      </c>
      <c r="C288" s="243">
        <v>322140</v>
      </c>
      <c r="D288" s="243">
        <v>644280</v>
      </c>
      <c r="E288" t="b">
        <f t="shared" si="4"/>
        <v>1</v>
      </c>
    </row>
    <row r="289" spans="1:5" hidden="1" x14ac:dyDescent="0.2">
      <c r="A289" s="1" t="s">
        <v>315</v>
      </c>
      <c r="B289" s="243">
        <v>9100.32</v>
      </c>
      <c r="C289" s="243">
        <v>9100.32</v>
      </c>
      <c r="D289" s="243">
        <v>18200.64</v>
      </c>
      <c r="E289" t="b">
        <f t="shared" si="4"/>
        <v>1</v>
      </c>
    </row>
    <row r="290" spans="1:5" hidden="1" x14ac:dyDescent="0.2">
      <c r="A290" s="1" t="s">
        <v>316</v>
      </c>
      <c r="B290" s="243">
        <v>2028.24</v>
      </c>
      <c r="C290" s="243">
        <v>2028.24</v>
      </c>
      <c r="D290" s="243">
        <v>4056.48</v>
      </c>
      <c r="E290" t="b">
        <f t="shared" si="4"/>
        <v>1</v>
      </c>
    </row>
    <row r="291" spans="1:5" hidden="1" x14ac:dyDescent="0.2">
      <c r="A291" s="1" t="s">
        <v>317</v>
      </c>
      <c r="B291" s="243">
        <v>3068.2</v>
      </c>
      <c r="C291" s="243">
        <v>3068.2</v>
      </c>
      <c r="D291" s="243">
        <v>6136.4</v>
      </c>
      <c r="E291" t="b">
        <f t="shared" si="4"/>
        <v>1</v>
      </c>
    </row>
    <row r="292" spans="1:5" hidden="1" x14ac:dyDescent="0.2">
      <c r="A292" s="1" t="s">
        <v>475</v>
      </c>
      <c r="B292" s="243">
        <v>340</v>
      </c>
      <c r="C292" s="243">
        <v>340</v>
      </c>
      <c r="D292" s="243">
        <v>680</v>
      </c>
      <c r="E292" t="b">
        <f t="shared" si="4"/>
        <v>1</v>
      </c>
    </row>
    <row r="293" spans="1:5" hidden="1" x14ac:dyDescent="0.2">
      <c r="A293" s="1" t="s">
        <v>319</v>
      </c>
      <c r="B293" s="243">
        <v>158.4</v>
      </c>
      <c r="C293" s="243">
        <v>158.4</v>
      </c>
      <c r="D293" s="243">
        <v>316.8</v>
      </c>
      <c r="E293" t="b">
        <f t="shared" si="4"/>
        <v>1</v>
      </c>
    </row>
    <row r="294" spans="1:5" hidden="1" x14ac:dyDescent="0.2">
      <c r="A294" s="1" t="s">
        <v>320</v>
      </c>
      <c r="B294" s="243">
        <v>334</v>
      </c>
      <c r="C294" s="243">
        <v>334</v>
      </c>
      <c r="D294" s="243">
        <v>668</v>
      </c>
      <c r="E294" t="b">
        <f t="shared" si="4"/>
        <v>1</v>
      </c>
    </row>
    <row r="295" spans="1:5" hidden="1" x14ac:dyDescent="0.2">
      <c r="A295" s="1" t="s">
        <v>321</v>
      </c>
      <c r="B295" s="243">
        <v>632</v>
      </c>
      <c r="C295" s="243">
        <v>632</v>
      </c>
      <c r="D295" s="243">
        <v>1264</v>
      </c>
      <c r="E295" t="b">
        <f t="shared" si="4"/>
        <v>1</v>
      </c>
    </row>
    <row r="296" spans="1:5" hidden="1" x14ac:dyDescent="0.2">
      <c r="A296" s="1" t="s">
        <v>322</v>
      </c>
      <c r="B296" s="243">
        <v>11559</v>
      </c>
      <c r="C296" s="243">
        <v>11559</v>
      </c>
      <c r="D296" s="243">
        <v>23118</v>
      </c>
      <c r="E296" t="b">
        <f t="shared" si="4"/>
        <v>1</v>
      </c>
    </row>
    <row r="297" spans="1:5" hidden="1" x14ac:dyDescent="0.2">
      <c r="A297" s="1" t="s">
        <v>323</v>
      </c>
      <c r="B297" s="243">
        <v>1347.66</v>
      </c>
      <c r="C297" s="243">
        <v>1347.66</v>
      </c>
      <c r="D297" s="243">
        <v>2695.32</v>
      </c>
      <c r="E297" t="b">
        <f t="shared" si="4"/>
        <v>1</v>
      </c>
    </row>
    <row r="298" spans="1:5" hidden="1" x14ac:dyDescent="0.2">
      <c r="A298" s="1" t="s">
        <v>324</v>
      </c>
      <c r="B298" s="243">
        <v>7552</v>
      </c>
      <c r="C298" s="243">
        <v>7552</v>
      </c>
      <c r="D298" s="243">
        <v>15104</v>
      </c>
      <c r="E298" t="b">
        <f t="shared" si="4"/>
        <v>1</v>
      </c>
    </row>
    <row r="299" spans="1:5" hidden="1" x14ac:dyDescent="0.2">
      <c r="A299" s="1" t="s">
        <v>325</v>
      </c>
      <c r="B299" s="243">
        <v>5.25</v>
      </c>
      <c r="C299" s="243">
        <v>5.25</v>
      </c>
      <c r="D299" s="243">
        <v>10.5</v>
      </c>
      <c r="E299" t="b">
        <f t="shared" si="4"/>
        <v>1</v>
      </c>
    </row>
    <row r="300" spans="1:5" hidden="1" x14ac:dyDescent="0.2">
      <c r="A300" s="1" t="s">
        <v>326</v>
      </c>
      <c r="B300" s="243">
        <v>360</v>
      </c>
      <c r="C300" s="243">
        <v>360</v>
      </c>
      <c r="D300" s="243">
        <v>720</v>
      </c>
      <c r="E300" t="b">
        <f t="shared" si="4"/>
        <v>1</v>
      </c>
    </row>
    <row r="301" spans="1:5" hidden="1" x14ac:dyDescent="0.2">
      <c r="A301" s="1" t="s">
        <v>327</v>
      </c>
      <c r="B301" s="243">
        <v>4152.54</v>
      </c>
      <c r="C301" s="243">
        <v>4152.54</v>
      </c>
      <c r="D301" s="243">
        <v>8305.08</v>
      </c>
      <c r="E301" t="b">
        <f t="shared" si="4"/>
        <v>1</v>
      </c>
    </row>
    <row r="302" spans="1:5" hidden="1" x14ac:dyDescent="0.2">
      <c r="A302" s="1" t="s">
        <v>328</v>
      </c>
      <c r="B302" s="243">
        <v>1016.95</v>
      </c>
      <c r="C302" s="243">
        <v>1016.95</v>
      </c>
      <c r="D302" s="243">
        <v>2033.9</v>
      </c>
      <c r="E302" t="b">
        <f t="shared" si="4"/>
        <v>1</v>
      </c>
    </row>
    <row r="303" spans="1:5" hidden="1" x14ac:dyDescent="0.2">
      <c r="A303" s="1" t="s">
        <v>329</v>
      </c>
      <c r="B303" s="243">
        <v>633.88</v>
      </c>
      <c r="C303" s="243">
        <v>633.88</v>
      </c>
      <c r="D303" s="243">
        <v>1267.76</v>
      </c>
      <c r="E303" t="b">
        <f t="shared" si="4"/>
        <v>1</v>
      </c>
    </row>
    <row r="304" spans="1:5" hidden="1" x14ac:dyDescent="0.2">
      <c r="A304" s="1" t="s">
        <v>330</v>
      </c>
      <c r="B304" s="243">
        <v>1828.5</v>
      </c>
      <c r="C304" s="243">
        <v>1828.5</v>
      </c>
      <c r="D304" s="243">
        <v>3657</v>
      </c>
      <c r="E304" t="b">
        <f t="shared" si="4"/>
        <v>1</v>
      </c>
    </row>
    <row r="305" spans="1:5" hidden="1" x14ac:dyDescent="0.2">
      <c r="A305" s="1" t="s">
        <v>332</v>
      </c>
      <c r="B305" s="243">
        <v>449.8</v>
      </c>
      <c r="C305" s="243">
        <v>449.8</v>
      </c>
      <c r="D305" s="243">
        <v>899.6</v>
      </c>
      <c r="E305" t="b">
        <f t="shared" si="4"/>
        <v>1</v>
      </c>
    </row>
    <row r="306" spans="1:5" hidden="1" x14ac:dyDescent="0.2">
      <c r="A306" s="1" t="s">
        <v>331</v>
      </c>
      <c r="B306" s="243">
        <v>435.79</v>
      </c>
      <c r="C306" s="243">
        <v>435.79</v>
      </c>
      <c r="D306" s="243">
        <v>871.58</v>
      </c>
      <c r="E306" t="b">
        <f t="shared" si="4"/>
        <v>1</v>
      </c>
    </row>
    <row r="307" spans="1:5" hidden="1" x14ac:dyDescent="0.2">
      <c r="A307" s="1" t="s">
        <v>333</v>
      </c>
      <c r="B307" s="243">
        <v>12.18</v>
      </c>
      <c r="C307" s="243">
        <v>12.18</v>
      </c>
      <c r="D307" s="243">
        <v>24.36</v>
      </c>
      <c r="E307" t="b">
        <f t="shared" si="4"/>
        <v>1</v>
      </c>
    </row>
    <row r="308" spans="1:5" hidden="1" x14ac:dyDescent="0.2">
      <c r="A308" s="1" t="s">
        <v>334</v>
      </c>
      <c r="B308" s="243">
        <v>15084.75</v>
      </c>
      <c r="C308" s="243">
        <v>15084.75</v>
      </c>
      <c r="D308" s="243">
        <v>30169.5</v>
      </c>
      <c r="E308" t="b">
        <f t="shared" si="4"/>
        <v>1</v>
      </c>
    </row>
    <row r="309" spans="1:5" hidden="1" x14ac:dyDescent="0.2">
      <c r="A309" s="1" t="s">
        <v>335</v>
      </c>
      <c r="B309" s="243">
        <v>4454.62</v>
      </c>
      <c r="C309" s="243">
        <v>4454.62</v>
      </c>
      <c r="D309" s="243">
        <v>8909.24</v>
      </c>
      <c r="E309" t="b">
        <f t="shared" si="4"/>
        <v>1</v>
      </c>
    </row>
    <row r="310" spans="1:5" hidden="1" x14ac:dyDescent="0.2">
      <c r="A310" s="1" t="s">
        <v>336</v>
      </c>
      <c r="B310" s="243">
        <v>272.41000000000003</v>
      </c>
      <c r="C310" s="243">
        <v>272.41000000000003</v>
      </c>
      <c r="D310" s="243">
        <v>544.82000000000005</v>
      </c>
      <c r="E310" t="b">
        <f t="shared" si="4"/>
        <v>1</v>
      </c>
    </row>
    <row r="311" spans="1:5" hidden="1" x14ac:dyDescent="0.2">
      <c r="A311" s="1" t="s">
        <v>337</v>
      </c>
      <c r="B311" s="243">
        <v>423.73</v>
      </c>
      <c r="C311" s="243">
        <v>423.73</v>
      </c>
      <c r="D311" s="243">
        <v>847.46</v>
      </c>
      <c r="E311" t="b">
        <f t="shared" si="4"/>
        <v>1</v>
      </c>
    </row>
    <row r="312" spans="1:5" hidden="1" x14ac:dyDescent="0.2">
      <c r="A312" s="1" t="s">
        <v>338</v>
      </c>
      <c r="B312" s="243">
        <v>3813.56</v>
      </c>
      <c r="C312" s="243">
        <v>3813.56</v>
      </c>
      <c r="D312" s="243">
        <v>7627.12</v>
      </c>
      <c r="E312" t="b">
        <f t="shared" si="4"/>
        <v>1</v>
      </c>
    </row>
    <row r="313" spans="1:5" hidden="1" x14ac:dyDescent="0.2">
      <c r="A313" s="1" t="s">
        <v>339</v>
      </c>
      <c r="B313" s="243">
        <v>3725.8</v>
      </c>
      <c r="C313" s="243">
        <v>3725.8</v>
      </c>
      <c r="D313" s="243">
        <v>7451.6</v>
      </c>
      <c r="E313" t="b">
        <f t="shared" si="4"/>
        <v>1</v>
      </c>
    </row>
    <row r="314" spans="1:5" x14ac:dyDescent="0.2">
      <c r="A314" s="1" t="s">
        <v>659</v>
      </c>
      <c r="B314" s="243">
        <v>13517176.289999995</v>
      </c>
      <c r="C314" s="243">
        <v>13795817.559999995</v>
      </c>
      <c r="D314" s="243">
        <v>27312993.84999999</v>
      </c>
    </row>
  </sheetData>
  <autoFilter ref="A4:E314">
    <filterColumn colId="4">
      <filters>
        <filter val="ЛОЖЬ"/>
      </filters>
    </filterColumn>
  </autoFilter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15"/>
  <sheetViews>
    <sheetView workbookViewId="0">
      <selection activeCell="J1" sqref="J1:L615"/>
    </sheetView>
  </sheetViews>
  <sheetFormatPr defaultRowHeight="11.25" x14ac:dyDescent="0.2"/>
  <cols>
    <col min="1" max="1" width="102.1640625" bestFit="1" customWidth="1"/>
    <col min="2" max="2" width="35.1640625" bestFit="1" customWidth="1"/>
    <col min="10" max="10" width="102.1640625" bestFit="1" customWidth="1"/>
    <col min="11" max="11" width="11.6640625" style="232" bestFit="1" customWidth="1"/>
  </cols>
  <sheetData>
    <row r="1" spans="1:12" x14ac:dyDescent="0.2">
      <c r="A1" t="s">
        <v>510</v>
      </c>
      <c r="B1" t="s">
        <v>512</v>
      </c>
      <c r="J1" s="35" t="s">
        <v>655</v>
      </c>
      <c r="K1" s="241" t="s">
        <v>656</v>
      </c>
      <c r="L1" s="35" t="s">
        <v>657</v>
      </c>
    </row>
    <row r="2" spans="1:12" ht="12" x14ac:dyDescent="0.2">
      <c r="A2" t="s">
        <v>33</v>
      </c>
      <c r="B2">
        <v>9458.98</v>
      </c>
      <c r="C2">
        <f>VLOOKUP(A2,'Таблица 3 Динамика'!$A$10:$B$325,2,FALSE)</f>
        <v>9458.98</v>
      </c>
      <c r="D2" t="b">
        <f>B2=C2</f>
        <v>1</v>
      </c>
      <c r="H2" t="b">
        <f>I2=K2</f>
        <v>1</v>
      </c>
      <c r="I2">
        <f>VLOOKUP(J2,$A$2:$B$307,2,FALSE)</f>
        <v>9458.98</v>
      </c>
      <c r="J2" s="233" t="s">
        <v>33</v>
      </c>
      <c r="K2" s="234">
        <v>9458.98</v>
      </c>
      <c r="L2" s="35" t="s">
        <v>654</v>
      </c>
    </row>
    <row r="3" spans="1:12" ht="12" x14ac:dyDescent="0.2">
      <c r="A3" t="s">
        <v>34</v>
      </c>
      <c r="B3">
        <v>388135.6</v>
      </c>
      <c r="C3">
        <f>VLOOKUP(A3,'Таблица 3 Динамика'!$A$10:$B$325,2,FALSE)</f>
        <v>388135.6</v>
      </c>
      <c r="D3" t="b">
        <f t="shared" ref="D3:D66" si="0">B3=C3</f>
        <v>1</v>
      </c>
      <c r="H3" t="b">
        <f t="shared" ref="H3:H66" si="1">I3=K3</f>
        <v>1</v>
      </c>
      <c r="I3">
        <f t="shared" ref="I3:I66" si="2">VLOOKUP(J3,$A$2:$B$307,2,FALSE)</f>
        <v>388135.6</v>
      </c>
      <c r="J3" s="235" t="s">
        <v>34</v>
      </c>
      <c r="K3" s="237">
        <v>388135.6</v>
      </c>
      <c r="L3" s="35" t="s">
        <v>654</v>
      </c>
    </row>
    <row r="4" spans="1:12" ht="12" x14ac:dyDescent="0.2">
      <c r="A4" t="s">
        <v>35</v>
      </c>
      <c r="B4">
        <v>41152.54</v>
      </c>
      <c r="C4">
        <f>VLOOKUP(A4,'Таблица 3 Динамика'!$A$10:$B$325,2,FALSE)</f>
        <v>41152.54</v>
      </c>
      <c r="D4" t="b">
        <f t="shared" si="0"/>
        <v>1</v>
      </c>
      <c r="H4" t="b">
        <f t="shared" si="1"/>
        <v>1</v>
      </c>
      <c r="I4">
        <f t="shared" si="2"/>
        <v>41152.54</v>
      </c>
      <c r="J4" s="233" t="s">
        <v>35</v>
      </c>
      <c r="K4" s="234">
        <v>41152.54</v>
      </c>
      <c r="L4" s="35" t="s">
        <v>654</v>
      </c>
    </row>
    <row r="5" spans="1:12" ht="12" x14ac:dyDescent="0.2">
      <c r="A5" t="s">
        <v>36</v>
      </c>
      <c r="B5">
        <v>4000</v>
      </c>
      <c r="C5">
        <f>VLOOKUP(A5,'Таблица 3 Динамика'!$A$10:$B$325,2,FALSE)</f>
        <v>4000</v>
      </c>
      <c r="D5" t="b">
        <f t="shared" si="0"/>
        <v>1</v>
      </c>
      <c r="H5" t="b">
        <f t="shared" si="1"/>
        <v>1</v>
      </c>
      <c r="I5">
        <f t="shared" si="2"/>
        <v>4000</v>
      </c>
      <c r="J5" s="235" t="s">
        <v>36</v>
      </c>
      <c r="K5" s="237">
        <v>4000</v>
      </c>
      <c r="L5" s="35" t="s">
        <v>654</v>
      </c>
    </row>
    <row r="6" spans="1:12" ht="12" x14ac:dyDescent="0.2">
      <c r="A6" t="s">
        <v>37</v>
      </c>
      <c r="B6">
        <v>1037.28</v>
      </c>
      <c r="C6">
        <f>VLOOKUP(A6,'Таблица 3 Динамика'!$A$10:$B$325,2,FALSE)</f>
        <v>1037.28</v>
      </c>
      <c r="D6" t="b">
        <f t="shared" si="0"/>
        <v>1</v>
      </c>
      <c r="H6" t="b">
        <f t="shared" si="1"/>
        <v>1</v>
      </c>
      <c r="I6">
        <f t="shared" si="2"/>
        <v>1037.28</v>
      </c>
      <c r="J6" s="233" t="s">
        <v>37</v>
      </c>
      <c r="K6" s="234">
        <v>1037.28</v>
      </c>
      <c r="L6" s="35" t="s">
        <v>654</v>
      </c>
    </row>
    <row r="7" spans="1:12" ht="12" x14ac:dyDescent="0.2">
      <c r="A7" t="s">
        <v>38</v>
      </c>
      <c r="B7">
        <v>6780</v>
      </c>
      <c r="C7">
        <f>VLOOKUP(A7,'Таблица 3 Динамика'!$A$10:$B$325,2,FALSE)</f>
        <v>6780</v>
      </c>
      <c r="D7" t="b">
        <f t="shared" si="0"/>
        <v>1</v>
      </c>
      <c r="H7" t="b">
        <f t="shared" si="1"/>
        <v>1</v>
      </c>
      <c r="I7">
        <f t="shared" si="2"/>
        <v>6780</v>
      </c>
      <c r="J7" s="235" t="s">
        <v>38</v>
      </c>
      <c r="K7" s="237">
        <v>6780</v>
      </c>
      <c r="L7" s="35" t="s">
        <v>654</v>
      </c>
    </row>
    <row r="8" spans="1:12" ht="12" x14ac:dyDescent="0.2">
      <c r="A8" t="s">
        <v>39</v>
      </c>
      <c r="B8">
        <v>4598.51</v>
      </c>
      <c r="C8">
        <f>VLOOKUP(A8,'Таблица 3 Динамика'!$A$10:$B$325,2,FALSE)</f>
        <v>4598.51</v>
      </c>
      <c r="D8" t="b">
        <f t="shared" si="0"/>
        <v>1</v>
      </c>
      <c r="H8" t="b">
        <f t="shared" si="1"/>
        <v>1</v>
      </c>
      <c r="I8">
        <f t="shared" si="2"/>
        <v>4598.51</v>
      </c>
      <c r="J8" s="233" t="s">
        <v>39</v>
      </c>
      <c r="K8" s="234">
        <v>4598.51</v>
      </c>
      <c r="L8" s="35" t="s">
        <v>654</v>
      </c>
    </row>
    <row r="9" spans="1:12" ht="12" x14ac:dyDescent="0.2">
      <c r="A9" t="s">
        <v>40</v>
      </c>
      <c r="B9">
        <v>324</v>
      </c>
      <c r="C9">
        <f>VLOOKUP(A9,'Таблица 3 Динамика'!$A$10:$B$325,2,FALSE)</f>
        <v>324</v>
      </c>
      <c r="D9" t="b">
        <f t="shared" si="0"/>
        <v>1</v>
      </c>
      <c r="H9" t="b">
        <f t="shared" si="1"/>
        <v>1</v>
      </c>
      <c r="I9">
        <f t="shared" si="2"/>
        <v>324</v>
      </c>
      <c r="J9" s="235" t="s">
        <v>40</v>
      </c>
      <c r="K9" s="238">
        <v>324</v>
      </c>
      <c r="L9" s="35" t="s">
        <v>654</v>
      </c>
    </row>
    <row r="10" spans="1:12" ht="12" x14ac:dyDescent="0.2">
      <c r="A10" s="35" t="s">
        <v>41</v>
      </c>
      <c r="B10">
        <v>4546.71</v>
      </c>
      <c r="C10">
        <f>VLOOKUP(A10,'Таблица 3 Динамика'!$A$10:$B$325,2,FALSE)</f>
        <v>4546.71</v>
      </c>
      <c r="D10" t="b">
        <f t="shared" si="0"/>
        <v>1</v>
      </c>
      <c r="H10" t="b">
        <f t="shared" si="1"/>
        <v>1</v>
      </c>
      <c r="I10">
        <f t="shared" si="2"/>
        <v>4546.71</v>
      </c>
      <c r="J10" s="233" t="s">
        <v>41</v>
      </c>
      <c r="K10" s="234">
        <v>4546.71</v>
      </c>
      <c r="L10" s="35" t="s">
        <v>654</v>
      </c>
    </row>
    <row r="11" spans="1:12" ht="12" x14ac:dyDescent="0.2">
      <c r="A11" s="35" t="s">
        <v>42</v>
      </c>
      <c r="B11">
        <v>1501.08</v>
      </c>
      <c r="C11">
        <f>VLOOKUP(A11,'Таблица 3 Динамика'!$A$10:$B$325,2,FALSE)</f>
        <v>1501.08</v>
      </c>
      <c r="D11" t="b">
        <f t="shared" si="0"/>
        <v>1</v>
      </c>
      <c r="H11" t="b">
        <f t="shared" si="1"/>
        <v>1</v>
      </c>
      <c r="I11">
        <f t="shared" si="2"/>
        <v>1501.08</v>
      </c>
      <c r="J11" s="235" t="s">
        <v>42</v>
      </c>
      <c r="K11" s="237">
        <v>1501.08</v>
      </c>
      <c r="L11" s="35" t="s">
        <v>654</v>
      </c>
    </row>
    <row r="12" spans="1:12" ht="12" x14ac:dyDescent="0.2">
      <c r="A12" s="35" t="s">
        <v>43</v>
      </c>
      <c r="B12">
        <v>11864.41</v>
      </c>
      <c r="C12">
        <f>VLOOKUP(A12,'Таблица 3 Динамика'!$A$10:$B$325,2,FALSE)</f>
        <v>11864.41</v>
      </c>
      <c r="D12" t="b">
        <f t="shared" si="0"/>
        <v>1</v>
      </c>
      <c r="H12" t="b">
        <f t="shared" si="1"/>
        <v>1</v>
      </c>
      <c r="I12">
        <f t="shared" si="2"/>
        <v>11864.41</v>
      </c>
      <c r="J12" s="233" t="s">
        <v>43</v>
      </c>
      <c r="K12" s="234">
        <v>11864.41</v>
      </c>
      <c r="L12" s="35" t="s">
        <v>654</v>
      </c>
    </row>
    <row r="13" spans="1:12" ht="12" x14ac:dyDescent="0.2">
      <c r="A13" t="s">
        <v>44</v>
      </c>
      <c r="B13">
        <v>79.459999999999994</v>
      </c>
      <c r="C13">
        <f>VLOOKUP(A13,'Таблица 3 Динамика'!$A$10:$B$325,2,FALSE)</f>
        <v>79.459999999999994</v>
      </c>
      <c r="D13" t="b">
        <f t="shared" si="0"/>
        <v>1</v>
      </c>
      <c r="H13" t="b">
        <f t="shared" si="1"/>
        <v>1</v>
      </c>
      <c r="I13">
        <f t="shared" si="2"/>
        <v>79.459999999999994</v>
      </c>
      <c r="J13" s="235" t="s">
        <v>44</v>
      </c>
      <c r="K13" s="238">
        <v>79.459999999999994</v>
      </c>
      <c r="L13" s="35" t="s">
        <v>654</v>
      </c>
    </row>
    <row r="14" spans="1:12" ht="12" x14ac:dyDescent="0.2">
      <c r="A14" t="s">
        <v>45</v>
      </c>
      <c r="B14">
        <v>720.34</v>
      </c>
      <c r="C14">
        <f>VLOOKUP(A14,'Таблица 3 Динамика'!$A$10:$B$325,2,FALSE)</f>
        <v>720.34</v>
      </c>
      <c r="D14" t="b">
        <f t="shared" si="0"/>
        <v>1</v>
      </c>
      <c r="H14" t="b">
        <f t="shared" si="1"/>
        <v>1</v>
      </c>
      <c r="I14">
        <f t="shared" si="2"/>
        <v>720.34</v>
      </c>
      <c r="J14" s="233" t="s">
        <v>45</v>
      </c>
      <c r="K14" s="236">
        <v>720.34</v>
      </c>
      <c r="L14" s="35" t="s">
        <v>654</v>
      </c>
    </row>
    <row r="15" spans="1:12" ht="12" x14ac:dyDescent="0.2">
      <c r="A15" t="s">
        <v>46</v>
      </c>
      <c r="B15">
        <v>1355.93</v>
      </c>
      <c r="C15">
        <f>VLOOKUP(A15,'Таблица 3 Динамика'!$A$10:$B$325,2,FALSE)</f>
        <v>1355.93</v>
      </c>
      <c r="D15" t="b">
        <f t="shared" si="0"/>
        <v>1</v>
      </c>
      <c r="H15" t="b">
        <f t="shared" si="1"/>
        <v>1</v>
      </c>
      <c r="I15">
        <f t="shared" si="2"/>
        <v>1355.93</v>
      </c>
      <c r="J15" s="235" t="s">
        <v>46</v>
      </c>
      <c r="K15" s="237">
        <v>1355.93</v>
      </c>
      <c r="L15" s="35" t="s">
        <v>654</v>
      </c>
    </row>
    <row r="16" spans="1:12" ht="12" x14ac:dyDescent="0.2">
      <c r="A16" s="35" t="s">
        <v>47</v>
      </c>
      <c r="B16">
        <v>270.8</v>
      </c>
      <c r="C16">
        <f>VLOOKUP(A16,'Таблица 3 Динамика'!$A$10:$B$325,2,FALSE)</f>
        <v>270.8</v>
      </c>
      <c r="D16" t="b">
        <f t="shared" si="0"/>
        <v>1</v>
      </c>
      <c r="H16" t="b">
        <f t="shared" si="1"/>
        <v>1</v>
      </c>
      <c r="I16">
        <f t="shared" si="2"/>
        <v>270.8</v>
      </c>
      <c r="J16" s="233" t="s">
        <v>47</v>
      </c>
      <c r="K16" s="236">
        <v>270.8</v>
      </c>
      <c r="L16" s="35" t="s">
        <v>654</v>
      </c>
    </row>
    <row r="17" spans="1:12" ht="12" x14ac:dyDescent="0.2">
      <c r="A17" t="s">
        <v>48</v>
      </c>
      <c r="B17">
        <v>86.78</v>
      </c>
      <c r="C17">
        <f>VLOOKUP(A17,'Таблица 3 Динамика'!$A$10:$B$325,2,FALSE)</f>
        <v>86.78</v>
      </c>
      <c r="D17" t="b">
        <f t="shared" si="0"/>
        <v>1</v>
      </c>
      <c r="H17" t="b">
        <f t="shared" si="1"/>
        <v>1</v>
      </c>
      <c r="I17">
        <f t="shared" si="2"/>
        <v>86.78</v>
      </c>
      <c r="J17" s="235" t="s">
        <v>48</v>
      </c>
      <c r="K17" s="238">
        <v>86.78</v>
      </c>
      <c r="L17" s="35" t="s">
        <v>654</v>
      </c>
    </row>
    <row r="18" spans="1:12" ht="12" x14ac:dyDescent="0.2">
      <c r="A18" t="s">
        <v>49</v>
      </c>
      <c r="B18">
        <v>390.51</v>
      </c>
      <c r="C18">
        <f>VLOOKUP(A18,'Таблица 3 Динамика'!$A$10:$B$325,2,FALSE)</f>
        <v>390.51</v>
      </c>
      <c r="D18" t="b">
        <f t="shared" si="0"/>
        <v>1</v>
      </c>
      <c r="H18" t="b">
        <f t="shared" si="1"/>
        <v>1</v>
      </c>
      <c r="I18">
        <f t="shared" si="2"/>
        <v>390.51</v>
      </c>
      <c r="J18" s="233" t="s">
        <v>49</v>
      </c>
      <c r="K18" s="236">
        <v>390.51</v>
      </c>
      <c r="L18" s="35" t="s">
        <v>654</v>
      </c>
    </row>
    <row r="19" spans="1:12" ht="12" x14ac:dyDescent="0.2">
      <c r="A19" t="s">
        <v>50</v>
      </c>
      <c r="B19">
        <v>195.67</v>
      </c>
      <c r="C19">
        <f>VLOOKUP(A19,'Таблица 3 Динамика'!$A$10:$B$325,2,FALSE)</f>
        <v>195.67</v>
      </c>
      <c r="D19" t="b">
        <f t="shared" si="0"/>
        <v>1</v>
      </c>
      <c r="H19" t="b">
        <f t="shared" si="1"/>
        <v>1</v>
      </c>
      <c r="I19">
        <f t="shared" si="2"/>
        <v>195.67</v>
      </c>
      <c r="J19" s="235" t="s">
        <v>50</v>
      </c>
      <c r="K19" s="238">
        <v>195.67</v>
      </c>
      <c r="L19" s="35" t="s">
        <v>654</v>
      </c>
    </row>
    <row r="20" spans="1:12" ht="12" x14ac:dyDescent="0.2">
      <c r="A20" s="35" t="s">
        <v>51</v>
      </c>
      <c r="B20">
        <v>173.56</v>
      </c>
      <c r="C20">
        <f>VLOOKUP(A20,'Таблица 3 Динамика'!$A$10:$B$325,2,FALSE)</f>
        <v>173.56</v>
      </c>
      <c r="D20" t="b">
        <f t="shared" si="0"/>
        <v>1</v>
      </c>
      <c r="H20" t="b">
        <f t="shared" si="1"/>
        <v>1</v>
      </c>
      <c r="I20">
        <f t="shared" si="2"/>
        <v>173.56</v>
      </c>
      <c r="J20" s="233" t="s">
        <v>51</v>
      </c>
      <c r="K20" s="236">
        <v>173.56</v>
      </c>
      <c r="L20" s="35" t="s">
        <v>654</v>
      </c>
    </row>
    <row r="21" spans="1:12" ht="12" x14ac:dyDescent="0.2">
      <c r="A21" t="s">
        <v>52</v>
      </c>
      <c r="B21">
        <v>40685.4</v>
      </c>
      <c r="C21">
        <f>VLOOKUP(A21,'Таблица 3 Динамика'!$A$10:$B$325,2,FALSE)</f>
        <v>40685.4</v>
      </c>
      <c r="D21" t="b">
        <f t="shared" si="0"/>
        <v>1</v>
      </c>
      <c r="H21" t="b">
        <f t="shared" si="1"/>
        <v>1</v>
      </c>
      <c r="I21">
        <f t="shared" si="2"/>
        <v>40685.4</v>
      </c>
      <c r="J21" s="235" t="s">
        <v>52</v>
      </c>
      <c r="K21" s="237">
        <v>40685.4</v>
      </c>
      <c r="L21" s="35" t="s">
        <v>654</v>
      </c>
    </row>
    <row r="22" spans="1:12" ht="12" x14ac:dyDescent="0.2">
      <c r="A22" t="s">
        <v>53</v>
      </c>
      <c r="B22">
        <v>7288.13</v>
      </c>
      <c r="C22">
        <f>VLOOKUP(A22,'Таблица 3 Динамика'!$A$10:$B$325,2,FALSE)</f>
        <v>7288.13</v>
      </c>
      <c r="D22" t="b">
        <f t="shared" si="0"/>
        <v>1</v>
      </c>
      <c r="H22" t="b">
        <f t="shared" si="1"/>
        <v>1</v>
      </c>
      <c r="I22">
        <f t="shared" si="2"/>
        <v>7288.13</v>
      </c>
      <c r="J22" s="233" t="s">
        <v>53</v>
      </c>
      <c r="K22" s="234">
        <v>7288.13</v>
      </c>
      <c r="L22" s="35" t="s">
        <v>654</v>
      </c>
    </row>
    <row r="23" spans="1:12" ht="12" x14ac:dyDescent="0.2">
      <c r="A23" t="s">
        <v>54</v>
      </c>
      <c r="B23">
        <v>42480</v>
      </c>
      <c r="C23">
        <f>VLOOKUP(A23,'Таблица 3 Динамика'!$A$10:$B$325,2,FALSE)</f>
        <v>42480</v>
      </c>
      <c r="D23" t="b">
        <f t="shared" si="0"/>
        <v>1</v>
      </c>
      <c r="H23" t="b">
        <f t="shared" si="1"/>
        <v>1</v>
      </c>
      <c r="I23">
        <f t="shared" si="2"/>
        <v>42480</v>
      </c>
      <c r="J23" s="235" t="s">
        <v>54</v>
      </c>
      <c r="K23" s="237">
        <v>42480</v>
      </c>
      <c r="L23" s="35" t="s">
        <v>654</v>
      </c>
    </row>
    <row r="24" spans="1:12" ht="12" x14ac:dyDescent="0.2">
      <c r="A24" t="s">
        <v>55</v>
      </c>
      <c r="B24">
        <v>77406.77</v>
      </c>
      <c r="C24">
        <f>VLOOKUP(A24,'Таблица 3 Динамика'!$A$10:$B$325,2,FALSE)</f>
        <v>77406.77</v>
      </c>
      <c r="D24" t="b">
        <f t="shared" si="0"/>
        <v>1</v>
      </c>
      <c r="H24" t="b">
        <f t="shared" si="1"/>
        <v>1</v>
      </c>
      <c r="I24">
        <f t="shared" si="2"/>
        <v>77406.77</v>
      </c>
      <c r="J24" s="233" t="s">
        <v>55</v>
      </c>
      <c r="K24" s="234">
        <v>77406.77</v>
      </c>
      <c r="L24" s="35" t="s">
        <v>654</v>
      </c>
    </row>
    <row r="25" spans="1:12" ht="12" x14ac:dyDescent="0.2">
      <c r="A25" t="s">
        <v>56</v>
      </c>
      <c r="B25">
        <v>468402.85</v>
      </c>
      <c r="C25">
        <f>VLOOKUP(A25,'Таблица 3 Динамика'!$A$10:$B$325,2,FALSE)</f>
        <v>468402.85</v>
      </c>
      <c r="D25" t="b">
        <f t="shared" si="0"/>
        <v>1</v>
      </c>
      <c r="H25" t="b">
        <f t="shared" si="1"/>
        <v>1</v>
      </c>
      <c r="I25">
        <f t="shared" si="2"/>
        <v>468402.85</v>
      </c>
      <c r="J25" s="235" t="s">
        <v>56</v>
      </c>
      <c r="K25" s="237">
        <v>468402.85</v>
      </c>
      <c r="L25" s="35" t="s">
        <v>654</v>
      </c>
    </row>
    <row r="26" spans="1:12" ht="12" x14ac:dyDescent="0.2">
      <c r="A26" t="s">
        <v>57</v>
      </c>
      <c r="B26">
        <v>1706710.9</v>
      </c>
      <c r="C26">
        <f>VLOOKUP(A26,'Таблица 3 Динамика'!$A$10:$B$325,2,FALSE)</f>
        <v>1706710.9</v>
      </c>
      <c r="D26" t="b">
        <f t="shared" si="0"/>
        <v>1</v>
      </c>
      <c r="H26" t="b">
        <f t="shared" si="1"/>
        <v>1</v>
      </c>
      <c r="I26">
        <f t="shared" si="2"/>
        <v>1706710.9</v>
      </c>
      <c r="J26" s="233" t="s">
        <v>57</v>
      </c>
      <c r="K26" s="234">
        <v>1706710.9</v>
      </c>
      <c r="L26" s="35" t="s">
        <v>654</v>
      </c>
    </row>
    <row r="27" spans="1:12" ht="12" x14ac:dyDescent="0.2">
      <c r="A27" t="s">
        <v>58</v>
      </c>
      <c r="B27">
        <v>580920.65</v>
      </c>
      <c r="C27">
        <f>VLOOKUP(A27,'Таблица 3 Динамика'!$A$10:$B$325,2,FALSE)</f>
        <v>580920.65</v>
      </c>
      <c r="D27" t="b">
        <f t="shared" si="0"/>
        <v>1</v>
      </c>
      <c r="H27" t="b">
        <f t="shared" si="1"/>
        <v>1</v>
      </c>
      <c r="I27">
        <f t="shared" si="2"/>
        <v>580920.65</v>
      </c>
      <c r="J27" s="235" t="s">
        <v>58</v>
      </c>
      <c r="K27" s="237">
        <v>580920.65</v>
      </c>
      <c r="L27" s="35" t="s">
        <v>654</v>
      </c>
    </row>
    <row r="28" spans="1:12" ht="12" x14ac:dyDescent="0.2">
      <c r="A28" s="35" t="s">
        <v>59</v>
      </c>
      <c r="B28">
        <v>260124.2</v>
      </c>
      <c r="C28">
        <f>VLOOKUP(A28,'Таблица 3 Динамика'!$A$10:$B$325,2,FALSE)</f>
        <v>260124.2</v>
      </c>
      <c r="D28" t="b">
        <f t="shared" si="0"/>
        <v>1</v>
      </c>
      <c r="H28" t="b">
        <f t="shared" si="1"/>
        <v>1</v>
      </c>
      <c r="I28">
        <f t="shared" si="2"/>
        <v>260124.2</v>
      </c>
      <c r="J28" s="233" t="s">
        <v>59</v>
      </c>
      <c r="K28" s="234">
        <v>260124.2</v>
      </c>
      <c r="L28" s="35" t="s">
        <v>654</v>
      </c>
    </row>
    <row r="29" spans="1:12" ht="12" x14ac:dyDescent="0.2">
      <c r="A29" t="s">
        <v>60</v>
      </c>
      <c r="B29">
        <v>494909.76</v>
      </c>
      <c r="C29">
        <f>VLOOKUP(A29,'Таблица 3 Динамика'!$A$10:$B$325,2,FALSE)</f>
        <v>494909.76</v>
      </c>
      <c r="D29" t="b">
        <f t="shared" si="0"/>
        <v>1</v>
      </c>
      <c r="H29" t="b">
        <f t="shared" si="1"/>
        <v>1</v>
      </c>
      <c r="I29">
        <f t="shared" si="2"/>
        <v>494909.76</v>
      </c>
      <c r="J29" s="235" t="s">
        <v>60</v>
      </c>
      <c r="K29" s="237">
        <v>494909.76</v>
      </c>
      <c r="L29" s="35" t="s">
        <v>654</v>
      </c>
    </row>
    <row r="30" spans="1:12" ht="12" x14ac:dyDescent="0.2">
      <c r="A30" s="35" t="s">
        <v>61</v>
      </c>
      <c r="B30">
        <v>188546.4</v>
      </c>
      <c r="C30">
        <f>VLOOKUP(A30,'Таблица 3 Динамика'!$A$10:$B$325,2,FALSE)</f>
        <v>188546.4</v>
      </c>
      <c r="D30" t="b">
        <f t="shared" si="0"/>
        <v>1</v>
      </c>
      <c r="H30" t="b">
        <f t="shared" si="1"/>
        <v>1</v>
      </c>
      <c r="I30">
        <f t="shared" si="2"/>
        <v>188546.4</v>
      </c>
      <c r="J30" s="233" t="s">
        <v>61</v>
      </c>
      <c r="K30" s="234">
        <v>188546.4</v>
      </c>
      <c r="L30" s="35" t="s">
        <v>654</v>
      </c>
    </row>
    <row r="31" spans="1:12" ht="12" x14ac:dyDescent="0.2">
      <c r="A31" t="s">
        <v>62</v>
      </c>
      <c r="B31">
        <v>512999.57</v>
      </c>
      <c r="C31">
        <f>VLOOKUP(A31,'Таблица 3 Динамика'!$A$10:$B$325,2,FALSE)</f>
        <v>512999.57</v>
      </c>
      <c r="D31" t="b">
        <f t="shared" si="0"/>
        <v>1</v>
      </c>
      <c r="H31" t="b">
        <f t="shared" si="1"/>
        <v>1</v>
      </c>
      <c r="I31">
        <f t="shared" si="2"/>
        <v>512999.57</v>
      </c>
      <c r="J31" s="235" t="s">
        <v>62</v>
      </c>
      <c r="K31" s="237">
        <v>512999.57</v>
      </c>
      <c r="L31" s="35" t="s">
        <v>654</v>
      </c>
    </row>
    <row r="32" spans="1:12" ht="12" x14ac:dyDescent="0.2">
      <c r="A32" t="s">
        <v>63</v>
      </c>
      <c r="B32">
        <v>238618.14</v>
      </c>
      <c r="C32">
        <f>VLOOKUP(A32,'Таблица 3 Динамика'!$A$10:$B$325,2,FALSE)</f>
        <v>238618.14</v>
      </c>
      <c r="D32" t="b">
        <f t="shared" si="0"/>
        <v>1</v>
      </c>
      <c r="H32" t="b">
        <f t="shared" si="1"/>
        <v>1</v>
      </c>
      <c r="I32">
        <f t="shared" si="2"/>
        <v>238618.14</v>
      </c>
      <c r="J32" s="233" t="s">
        <v>63</v>
      </c>
      <c r="K32" s="234">
        <v>238618.14</v>
      </c>
      <c r="L32" s="35" t="s">
        <v>654</v>
      </c>
    </row>
    <row r="33" spans="1:12" ht="12" x14ac:dyDescent="0.2">
      <c r="A33" s="35" t="s">
        <v>64</v>
      </c>
      <c r="B33">
        <v>220204.25</v>
      </c>
      <c r="C33">
        <f>VLOOKUP(A33,'Таблица 3 Динамика'!$A$10:$B$325,2,FALSE)</f>
        <v>220204.25</v>
      </c>
      <c r="D33" t="b">
        <f t="shared" si="0"/>
        <v>1</v>
      </c>
      <c r="H33" t="b">
        <f t="shared" si="1"/>
        <v>1</v>
      </c>
      <c r="I33">
        <f t="shared" si="2"/>
        <v>220204.25</v>
      </c>
      <c r="J33" s="235" t="s">
        <v>64</v>
      </c>
      <c r="K33" s="237">
        <v>220204.25</v>
      </c>
      <c r="L33" s="35" t="s">
        <v>654</v>
      </c>
    </row>
    <row r="34" spans="1:12" ht="12" x14ac:dyDescent="0.2">
      <c r="A34" t="s">
        <v>65</v>
      </c>
      <c r="B34">
        <v>444.92</v>
      </c>
      <c r="C34">
        <f>VLOOKUP(A34,'Таблица 3 Динамика'!$A$10:$B$325,2,FALSE)</f>
        <v>444.92</v>
      </c>
      <c r="D34" t="b">
        <f t="shared" si="0"/>
        <v>1</v>
      </c>
      <c r="H34" t="b">
        <f t="shared" si="1"/>
        <v>1</v>
      </c>
      <c r="I34">
        <f t="shared" si="2"/>
        <v>444.92</v>
      </c>
      <c r="J34" s="233" t="s">
        <v>65</v>
      </c>
      <c r="K34" s="236">
        <v>444.92</v>
      </c>
      <c r="L34" s="35" t="s">
        <v>654</v>
      </c>
    </row>
    <row r="35" spans="1:12" ht="24" x14ac:dyDescent="0.2">
      <c r="A35" t="s">
        <v>66</v>
      </c>
      <c r="B35">
        <v>105569.88</v>
      </c>
      <c r="C35">
        <f>VLOOKUP(A35,'Таблица 3 Динамика'!$A$10:$B$325,2,FALSE)</f>
        <v>105569.88</v>
      </c>
      <c r="D35" t="b">
        <f t="shared" si="0"/>
        <v>1</v>
      </c>
      <c r="H35" t="b">
        <f t="shared" si="1"/>
        <v>1</v>
      </c>
      <c r="I35">
        <f t="shared" si="2"/>
        <v>105569.88</v>
      </c>
      <c r="J35" s="235" t="s">
        <v>66</v>
      </c>
      <c r="K35" s="237">
        <v>105569.88</v>
      </c>
      <c r="L35" s="35" t="s">
        <v>654</v>
      </c>
    </row>
    <row r="36" spans="1:12" ht="24" x14ac:dyDescent="0.2">
      <c r="A36" t="s">
        <v>67</v>
      </c>
      <c r="B36">
        <v>256405.74</v>
      </c>
      <c r="C36">
        <f>VLOOKUP(A36,'Таблица 3 Динамика'!$A$10:$B$325,2,FALSE)</f>
        <v>256405.74</v>
      </c>
      <c r="D36" t="b">
        <f t="shared" si="0"/>
        <v>1</v>
      </c>
      <c r="H36" t="b">
        <f t="shared" si="1"/>
        <v>1</v>
      </c>
      <c r="I36">
        <f t="shared" si="2"/>
        <v>256405.74</v>
      </c>
      <c r="J36" s="233" t="s">
        <v>67</v>
      </c>
      <c r="K36" s="234">
        <v>256405.74</v>
      </c>
      <c r="L36" s="35" t="s">
        <v>654</v>
      </c>
    </row>
    <row r="37" spans="1:12" ht="12" x14ac:dyDescent="0.2">
      <c r="A37" t="s">
        <v>68</v>
      </c>
      <c r="B37">
        <v>134908.22</v>
      </c>
      <c r="C37">
        <f>VLOOKUP(A37,'Таблица 3 Динамика'!$A$10:$B$325,2,FALSE)</f>
        <v>134908.22</v>
      </c>
      <c r="D37" t="b">
        <f t="shared" si="0"/>
        <v>1</v>
      </c>
      <c r="H37" t="b">
        <f t="shared" si="1"/>
        <v>1</v>
      </c>
      <c r="I37">
        <f t="shared" si="2"/>
        <v>134908.22</v>
      </c>
      <c r="J37" s="235" t="s">
        <v>68</v>
      </c>
      <c r="K37" s="237">
        <v>134908.22</v>
      </c>
      <c r="L37" s="35" t="s">
        <v>654</v>
      </c>
    </row>
    <row r="38" spans="1:12" ht="12" x14ac:dyDescent="0.2">
      <c r="A38" s="35" t="s">
        <v>69</v>
      </c>
      <c r="B38">
        <v>524882.88</v>
      </c>
      <c r="C38">
        <f>VLOOKUP(A38,'Таблица 3 Динамика'!$A$10:$B$325,2,FALSE)</f>
        <v>524882.88</v>
      </c>
      <c r="D38" t="b">
        <f t="shared" si="0"/>
        <v>1</v>
      </c>
      <c r="H38" t="b">
        <f t="shared" si="1"/>
        <v>1</v>
      </c>
      <c r="I38">
        <f t="shared" si="2"/>
        <v>524882.88</v>
      </c>
      <c r="J38" s="233" t="s">
        <v>69</v>
      </c>
      <c r="K38" s="234">
        <v>524882.88</v>
      </c>
      <c r="L38" s="35" t="s">
        <v>654</v>
      </c>
    </row>
    <row r="39" spans="1:12" ht="24" x14ac:dyDescent="0.2">
      <c r="A39" t="s">
        <v>70</v>
      </c>
      <c r="B39">
        <v>83813.039999999994</v>
      </c>
      <c r="C39">
        <f>VLOOKUP(A39,'Таблица 3 Динамика'!$A$10:$B$325,2,FALSE)</f>
        <v>83813.039999999994</v>
      </c>
      <c r="D39" t="b">
        <f t="shared" si="0"/>
        <v>1</v>
      </c>
      <c r="H39" t="b">
        <f t="shared" si="1"/>
        <v>1</v>
      </c>
      <c r="I39">
        <f t="shared" si="2"/>
        <v>83813.039999999994</v>
      </c>
      <c r="J39" s="235" t="s">
        <v>70</v>
      </c>
      <c r="K39" s="237">
        <v>83813.039999999994</v>
      </c>
      <c r="L39" s="35" t="s">
        <v>654</v>
      </c>
    </row>
    <row r="40" spans="1:12" ht="12" x14ac:dyDescent="0.2">
      <c r="A40" t="s">
        <v>71</v>
      </c>
      <c r="B40">
        <v>120010.72</v>
      </c>
      <c r="C40">
        <f>VLOOKUP(A40,'Таблица 3 Динамика'!$A$10:$B$325,2,FALSE)</f>
        <v>120010.72</v>
      </c>
      <c r="D40" t="b">
        <f t="shared" si="0"/>
        <v>1</v>
      </c>
      <c r="H40" t="b">
        <f t="shared" si="1"/>
        <v>1</v>
      </c>
      <c r="I40">
        <f t="shared" si="2"/>
        <v>120010.72</v>
      </c>
      <c r="J40" s="233" t="s">
        <v>71</v>
      </c>
      <c r="K40" s="234">
        <v>120010.72</v>
      </c>
      <c r="L40" s="35" t="s">
        <v>654</v>
      </c>
    </row>
    <row r="41" spans="1:12" ht="12" x14ac:dyDescent="0.2">
      <c r="A41" t="s">
        <v>72</v>
      </c>
      <c r="B41">
        <v>8402.84</v>
      </c>
      <c r="C41">
        <f>VLOOKUP(A41,'Таблица 3 Динамика'!$A$10:$B$325,2,FALSE)</f>
        <v>8402.84</v>
      </c>
      <c r="D41" t="b">
        <f t="shared" si="0"/>
        <v>1</v>
      </c>
      <c r="H41" t="b">
        <f t="shared" si="1"/>
        <v>1</v>
      </c>
      <c r="I41">
        <f t="shared" si="2"/>
        <v>8402.84</v>
      </c>
      <c r="J41" s="235" t="s">
        <v>72</v>
      </c>
      <c r="K41" s="237">
        <v>8402.84</v>
      </c>
      <c r="L41" s="35" t="s">
        <v>654</v>
      </c>
    </row>
    <row r="42" spans="1:12" ht="12" x14ac:dyDescent="0.2">
      <c r="A42" t="s">
        <v>73</v>
      </c>
      <c r="B42">
        <v>45833.33</v>
      </c>
      <c r="C42">
        <f>VLOOKUP(A42,'Таблица 3 Динамика'!$A$10:$B$325,2,FALSE)</f>
        <v>45833.33</v>
      </c>
      <c r="D42" t="b">
        <f t="shared" si="0"/>
        <v>1</v>
      </c>
      <c r="H42" t="b">
        <f t="shared" si="1"/>
        <v>1</v>
      </c>
      <c r="I42">
        <f t="shared" si="2"/>
        <v>45833.33</v>
      </c>
      <c r="J42" s="233" t="s">
        <v>73</v>
      </c>
      <c r="K42" s="234">
        <v>45833.33</v>
      </c>
      <c r="L42" s="35" t="s">
        <v>654</v>
      </c>
    </row>
    <row r="43" spans="1:12" ht="12" x14ac:dyDescent="0.2">
      <c r="A43" t="s">
        <v>74</v>
      </c>
      <c r="B43">
        <v>255013.95</v>
      </c>
      <c r="C43">
        <f>VLOOKUP(A43,'Таблица 3 Динамика'!$A$10:$B$325,2,FALSE)</f>
        <v>255013.95</v>
      </c>
      <c r="D43" t="b">
        <f t="shared" si="0"/>
        <v>1</v>
      </c>
      <c r="H43" t="b">
        <f t="shared" si="1"/>
        <v>1</v>
      </c>
      <c r="I43">
        <f t="shared" si="2"/>
        <v>255013.95</v>
      </c>
      <c r="J43" s="235" t="s">
        <v>74</v>
      </c>
      <c r="K43" s="237">
        <v>255013.95</v>
      </c>
      <c r="L43" s="35" t="s">
        <v>654</v>
      </c>
    </row>
    <row r="44" spans="1:12" ht="12" x14ac:dyDescent="0.2">
      <c r="A44" t="s">
        <v>75</v>
      </c>
      <c r="B44">
        <v>92460</v>
      </c>
      <c r="C44">
        <f>VLOOKUP(A44,'Таблица 3 Динамика'!$A$10:$B$325,2,FALSE)</f>
        <v>92460</v>
      </c>
      <c r="D44" t="b">
        <f t="shared" si="0"/>
        <v>1</v>
      </c>
      <c r="H44" t="b">
        <f t="shared" si="1"/>
        <v>1</v>
      </c>
      <c r="I44">
        <f t="shared" si="2"/>
        <v>92460</v>
      </c>
      <c r="J44" s="233" t="s">
        <v>75</v>
      </c>
      <c r="K44" s="234">
        <v>92460</v>
      </c>
      <c r="L44" s="35" t="s">
        <v>654</v>
      </c>
    </row>
    <row r="45" spans="1:12" ht="12" x14ac:dyDescent="0.2">
      <c r="A45" t="s">
        <v>76</v>
      </c>
      <c r="B45">
        <v>271436.05</v>
      </c>
      <c r="C45">
        <f>VLOOKUP(A45,'Таблица 3 Динамика'!$A$10:$B$325,2,FALSE)</f>
        <v>271436.05</v>
      </c>
      <c r="D45" t="b">
        <f t="shared" si="0"/>
        <v>1</v>
      </c>
      <c r="H45" t="b">
        <f t="shared" si="1"/>
        <v>1</v>
      </c>
      <c r="I45">
        <f t="shared" si="2"/>
        <v>271436.05</v>
      </c>
      <c r="J45" s="235" t="s">
        <v>76</v>
      </c>
      <c r="K45" s="237">
        <v>271436.05</v>
      </c>
      <c r="L45" s="35" t="s">
        <v>654</v>
      </c>
    </row>
    <row r="46" spans="1:12" ht="12" x14ac:dyDescent="0.2">
      <c r="A46" s="35" t="s">
        <v>354</v>
      </c>
      <c r="B46">
        <v>358405.6</v>
      </c>
      <c r="C46" t="e">
        <f>VLOOKUP(A46,'Таблица 3 Динамика'!$A$10:$B$325,2,FALSE)</f>
        <v>#N/A</v>
      </c>
      <c r="D46" t="e">
        <f t="shared" si="0"/>
        <v>#N/A</v>
      </c>
      <c r="H46" t="b">
        <f t="shared" si="1"/>
        <v>1</v>
      </c>
      <c r="I46">
        <f t="shared" si="2"/>
        <v>24406.78</v>
      </c>
      <c r="J46" s="233" t="s">
        <v>77</v>
      </c>
      <c r="K46" s="234">
        <v>24406.78</v>
      </c>
      <c r="L46" s="35" t="s">
        <v>654</v>
      </c>
    </row>
    <row r="47" spans="1:12" ht="12" x14ac:dyDescent="0.2">
      <c r="A47" t="s">
        <v>77</v>
      </c>
      <c r="B47">
        <v>24406.78</v>
      </c>
      <c r="C47">
        <f>VLOOKUP(A47,'Таблица 3 Динамика'!$A$10:$B$325,2,FALSE)</f>
        <v>24406.78</v>
      </c>
      <c r="D47" t="b">
        <f t="shared" si="0"/>
        <v>1</v>
      </c>
      <c r="H47" t="b">
        <f t="shared" si="1"/>
        <v>1</v>
      </c>
      <c r="I47">
        <f t="shared" si="2"/>
        <v>59254</v>
      </c>
      <c r="J47" s="235" t="s">
        <v>78</v>
      </c>
      <c r="K47" s="237">
        <v>59254</v>
      </c>
      <c r="L47" s="35" t="s">
        <v>654</v>
      </c>
    </row>
    <row r="48" spans="1:12" ht="12" x14ac:dyDescent="0.2">
      <c r="A48" t="s">
        <v>78</v>
      </c>
      <c r="B48">
        <v>59254</v>
      </c>
      <c r="C48">
        <f>VLOOKUP(A48,'Таблица 3 Динамика'!$A$10:$B$325,2,FALSE)</f>
        <v>59254</v>
      </c>
      <c r="D48" t="b">
        <f t="shared" si="0"/>
        <v>1</v>
      </c>
      <c r="H48" t="b">
        <f t="shared" si="1"/>
        <v>1</v>
      </c>
      <c r="I48">
        <f t="shared" si="2"/>
        <v>82500</v>
      </c>
      <c r="J48" s="233" t="s">
        <v>79</v>
      </c>
      <c r="K48" s="234">
        <v>82500</v>
      </c>
      <c r="L48" s="35" t="s">
        <v>654</v>
      </c>
    </row>
    <row r="49" spans="1:12" ht="12" x14ac:dyDescent="0.2">
      <c r="A49" t="s">
        <v>79</v>
      </c>
      <c r="B49">
        <v>82500</v>
      </c>
      <c r="C49">
        <f>VLOOKUP(A49,'Таблица 3 Динамика'!$A$10:$B$325,2,FALSE)</f>
        <v>82500</v>
      </c>
      <c r="D49" t="b">
        <f t="shared" si="0"/>
        <v>1</v>
      </c>
      <c r="H49" t="b">
        <f t="shared" si="1"/>
        <v>1</v>
      </c>
      <c r="I49">
        <f t="shared" si="2"/>
        <v>6483.05</v>
      </c>
      <c r="J49" s="235" t="s">
        <v>80</v>
      </c>
      <c r="K49" s="237">
        <v>6483.05</v>
      </c>
      <c r="L49" s="35" t="s">
        <v>654</v>
      </c>
    </row>
    <row r="50" spans="1:12" ht="12" x14ac:dyDescent="0.2">
      <c r="A50" t="s">
        <v>80</v>
      </c>
      <c r="B50">
        <v>6483.05</v>
      </c>
      <c r="C50">
        <f>VLOOKUP(A50,'Таблица 3 Динамика'!$A$10:$B$325,2,FALSE)</f>
        <v>6483.05</v>
      </c>
      <c r="D50" t="b">
        <f t="shared" si="0"/>
        <v>1</v>
      </c>
      <c r="H50" t="b">
        <f t="shared" si="1"/>
        <v>1</v>
      </c>
      <c r="I50">
        <f t="shared" si="2"/>
        <v>9030.48</v>
      </c>
      <c r="J50" s="233" t="s">
        <v>81</v>
      </c>
      <c r="K50" s="234">
        <v>9030.48</v>
      </c>
      <c r="L50" s="35" t="s">
        <v>654</v>
      </c>
    </row>
    <row r="51" spans="1:12" ht="12" x14ac:dyDescent="0.2">
      <c r="A51" t="s">
        <v>81</v>
      </c>
      <c r="B51">
        <v>9030.48</v>
      </c>
      <c r="C51">
        <f>VLOOKUP(A51,'Таблица 3 Динамика'!$A$10:$B$325,2,FALSE)</f>
        <v>9030.48</v>
      </c>
      <c r="D51" t="b">
        <f t="shared" si="0"/>
        <v>1</v>
      </c>
      <c r="H51" t="b">
        <f t="shared" si="1"/>
        <v>1</v>
      </c>
      <c r="I51">
        <f t="shared" si="2"/>
        <v>153400</v>
      </c>
      <c r="J51" s="235" t="s">
        <v>82</v>
      </c>
      <c r="K51" s="237">
        <v>153400</v>
      </c>
      <c r="L51" s="35" t="s">
        <v>654</v>
      </c>
    </row>
    <row r="52" spans="1:12" ht="12" x14ac:dyDescent="0.2">
      <c r="A52" t="s">
        <v>82</v>
      </c>
      <c r="B52">
        <v>153400</v>
      </c>
      <c r="C52">
        <f>VLOOKUP(A52,'Таблица 3 Динамика'!$A$10:$B$325,2,FALSE)</f>
        <v>153400</v>
      </c>
      <c r="D52" t="b">
        <f t="shared" si="0"/>
        <v>1</v>
      </c>
      <c r="H52" t="b">
        <f t="shared" si="1"/>
        <v>1</v>
      </c>
      <c r="I52">
        <f t="shared" si="2"/>
        <v>12213.56</v>
      </c>
      <c r="J52" s="233" t="s">
        <v>83</v>
      </c>
      <c r="K52" s="234">
        <v>12213.56</v>
      </c>
      <c r="L52" s="35" t="s">
        <v>654</v>
      </c>
    </row>
    <row r="53" spans="1:12" ht="12" x14ac:dyDescent="0.2">
      <c r="A53" t="s">
        <v>83</v>
      </c>
      <c r="B53">
        <v>12213.56</v>
      </c>
      <c r="C53">
        <f>VLOOKUP(A53,'Таблица 3 Динамика'!$A$10:$B$325,2,FALSE)</f>
        <v>12213.56</v>
      </c>
      <c r="D53" t="b">
        <f t="shared" si="0"/>
        <v>1</v>
      </c>
      <c r="H53" t="b">
        <f t="shared" si="1"/>
        <v>1</v>
      </c>
      <c r="I53">
        <f t="shared" si="2"/>
        <v>4983.05</v>
      </c>
      <c r="J53" s="235" t="s">
        <v>84</v>
      </c>
      <c r="K53" s="237">
        <v>4983.05</v>
      </c>
      <c r="L53" s="35" t="s">
        <v>654</v>
      </c>
    </row>
    <row r="54" spans="1:12" ht="12" x14ac:dyDescent="0.2">
      <c r="A54" t="s">
        <v>84</v>
      </c>
      <c r="B54">
        <v>4983.05</v>
      </c>
      <c r="C54">
        <f>VLOOKUP(A54,'Таблица 3 Динамика'!$A$10:$B$325,2,FALSE)</f>
        <v>4983.05</v>
      </c>
      <c r="D54" t="b">
        <f t="shared" si="0"/>
        <v>1</v>
      </c>
      <c r="H54" t="b">
        <f t="shared" si="1"/>
        <v>1</v>
      </c>
      <c r="I54">
        <f t="shared" si="2"/>
        <v>9355.93</v>
      </c>
      <c r="J54" s="233" t="s">
        <v>85</v>
      </c>
      <c r="K54" s="234">
        <v>9355.93</v>
      </c>
      <c r="L54" s="35" t="s">
        <v>654</v>
      </c>
    </row>
    <row r="55" spans="1:12" ht="12" x14ac:dyDescent="0.2">
      <c r="A55" t="s">
        <v>85</v>
      </c>
      <c r="B55">
        <v>9355.93</v>
      </c>
      <c r="C55">
        <f>VLOOKUP(A55,'Таблица 3 Динамика'!$A$10:$B$325,2,FALSE)</f>
        <v>9355.93</v>
      </c>
      <c r="D55" t="b">
        <f t="shared" si="0"/>
        <v>1</v>
      </c>
      <c r="H55" t="b">
        <f t="shared" si="1"/>
        <v>1</v>
      </c>
      <c r="I55">
        <f t="shared" si="2"/>
        <v>6833.9</v>
      </c>
      <c r="J55" s="235" t="s">
        <v>86</v>
      </c>
      <c r="K55" s="237">
        <v>6833.9</v>
      </c>
      <c r="L55" s="35" t="s">
        <v>654</v>
      </c>
    </row>
    <row r="56" spans="1:12" ht="12" x14ac:dyDescent="0.2">
      <c r="A56" t="s">
        <v>86</v>
      </c>
      <c r="B56">
        <v>6833.9</v>
      </c>
      <c r="C56">
        <f>VLOOKUP(A56,'Таблица 3 Динамика'!$A$10:$B$325,2,FALSE)</f>
        <v>6833.9</v>
      </c>
      <c r="D56" t="b">
        <f t="shared" si="0"/>
        <v>1</v>
      </c>
      <c r="H56" t="b">
        <f t="shared" si="1"/>
        <v>1</v>
      </c>
      <c r="I56">
        <f t="shared" si="2"/>
        <v>240.85</v>
      </c>
      <c r="J56" s="233" t="s">
        <v>87</v>
      </c>
      <c r="K56" s="236">
        <v>240.85</v>
      </c>
      <c r="L56" s="35" t="s">
        <v>654</v>
      </c>
    </row>
    <row r="57" spans="1:12" ht="12" x14ac:dyDescent="0.2">
      <c r="A57" t="s">
        <v>87</v>
      </c>
      <c r="B57">
        <v>240.85</v>
      </c>
      <c r="C57">
        <f>VLOOKUP(A57,'Таблица 3 Динамика'!$A$10:$B$325,2,FALSE)</f>
        <v>240.85</v>
      </c>
      <c r="D57" t="b">
        <f t="shared" si="0"/>
        <v>1</v>
      </c>
      <c r="H57" t="b">
        <f t="shared" si="1"/>
        <v>1</v>
      </c>
      <c r="I57">
        <f t="shared" si="2"/>
        <v>1588.98</v>
      </c>
      <c r="J57" s="235" t="s">
        <v>88</v>
      </c>
      <c r="K57" s="237">
        <v>1588.98</v>
      </c>
      <c r="L57" s="35" t="s">
        <v>654</v>
      </c>
    </row>
    <row r="58" spans="1:12" ht="12" x14ac:dyDescent="0.2">
      <c r="A58" t="s">
        <v>88</v>
      </c>
      <c r="B58">
        <v>1588.98</v>
      </c>
      <c r="C58">
        <f>VLOOKUP(A58,'Таблица 3 Динамика'!$A$10:$B$325,2,FALSE)</f>
        <v>1588.98</v>
      </c>
      <c r="D58" t="b">
        <f t="shared" si="0"/>
        <v>1</v>
      </c>
      <c r="H58" t="b">
        <f t="shared" si="1"/>
        <v>1</v>
      </c>
      <c r="I58">
        <f t="shared" si="2"/>
        <v>19067.8</v>
      </c>
      <c r="J58" s="233" t="s">
        <v>89</v>
      </c>
      <c r="K58" s="234">
        <v>19067.8</v>
      </c>
      <c r="L58" s="35" t="s">
        <v>654</v>
      </c>
    </row>
    <row r="59" spans="1:12" ht="12" x14ac:dyDescent="0.2">
      <c r="A59" s="35" t="s">
        <v>89</v>
      </c>
      <c r="B59">
        <v>19067.8</v>
      </c>
      <c r="C59">
        <f>VLOOKUP(A59,'Таблица 3 Динамика'!$A$10:$B$325,2,FALSE)</f>
        <v>19067.8</v>
      </c>
      <c r="D59" t="b">
        <f t="shared" si="0"/>
        <v>1</v>
      </c>
      <c r="H59" t="b">
        <f t="shared" si="1"/>
        <v>1</v>
      </c>
      <c r="I59">
        <f t="shared" si="2"/>
        <v>2542.4</v>
      </c>
      <c r="J59" s="235" t="s">
        <v>90</v>
      </c>
      <c r="K59" s="237">
        <v>2542.4</v>
      </c>
      <c r="L59" s="35" t="s">
        <v>654</v>
      </c>
    </row>
    <row r="60" spans="1:12" ht="12" x14ac:dyDescent="0.2">
      <c r="A60" t="s">
        <v>90</v>
      </c>
      <c r="B60">
        <v>2542.4</v>
      </c>
      <c r="C60">
        <f>VLOOKUP(A60,'Таблица 3 Динамика'!$A$10:$B$325,2,FALSE)</f>
        <v>2542.4</v>
      </c>
      <c r="D60" t="b">
        <f t="shared" si="0"/>
        <v>1</v>
      </c>
      <c r="H60" t="b">
        <f t="shared" si="1"/>
        <v>1</v>
      </c>
      <c r="I60">
        <f t="shared" si="2"/>
        <v>25203.49</v>
      </c>
      <c r="J60" s="233" t="s">
        <v>91</v>
      </c>
      <c r="K60" s="234">
        <v>25203.49</v>
      </c>
      <c r="L60" s="35" t="s">
        <v>654</v>
      </c>
    </row>
    <row r="61" spans="1:12" ht="12" x14ac:dyDescent="0.2">
      <c r="A61" s="35" t="s">
        <v>91</v>
      </c>
      <c r="B61">
        <v>25203.49</v>
      </c>
      <c r="C61">
        <f>VLOOKUP(A61,'Таблица 3 Динамика'!$A$10:$B$325,2,FALSE)</f>
        <v>25203.49</v>
      </c>
      <c r="D61" t="b">
        <f t="shared" si="0"/>
        <v>1</v>
      </c>
      <c r="H61" t="b">
        <f t="shared" si="1"/>
        <v>1</v>
      </c>
      <c r="I61">
        <f t="shared" si="2"/>
        <v>40590</v>
      </c>
      <c r="J61" s="235" t="s">
        <v>92</v>
      </c>
      <c r="K61" s="237">
        <v>40590</v>
      </c>
      <c r="L61" s="35" t="s">
        <v>654</v>
      </c>
    </row>
    <row r="62" spans="1:12" ht="12" x14ac:dyDescent="0.2">
      <c r="A62" s="35" t="s">
        <v>92</v>
      </c>
      <c r="B62">
        <v>40590</v>
      </c>
      <c r="C62">
        <f>VLOOKUP(A62,'Таблица 3 Динамика'!$A$10:$B$325,2,FALSE)</f>
        <v>40590</v>
      </c>
      <c r="D62" t="b">
        <f t="shared" si="0"/>
        <v>1</v>
      </c>
      <c r="H62" t="b">
        <f t="shared" si="1"/>
        <v>1</v>
      </c>
      <c r="I62">
        <f t="shared" si="2"/>
        <v>1866.54</v>
      </c>
      <c r="J62" s="233" t="s">
        <v>93</v>
      </c>
      <c r="K62" s="234">
        <v>1866.54</v>
      </c>
      <c r="L62" s="35" t="s">
        <v>654</v>
      </c>
    </row>
    <row r="63" spans="1:12" ht="12" x14ac:dyDescent="0.2">
      <c r="A63" s="35" t="s">
        <v>93</v>
      </c>
      <c r="B63">
        <v>1866.54</v>
      </c>
      <c r="C63">
        <f>VLOOKUP(A63,'Таблица 3 Динамика'!$A$10:$B$325,2,FALSE)</f>
        <v>1866.54</v>
      </c>
      <c r="D63" t="b">
        <f t="shared" si="0"/>
        <v>1</v>
      </c>
      <c r="H63" t="b">
        <f t="shared" si="1"/>
        <v>1</v>
      </c>
      <c r="I63">
        <f t="shared" si="2"/>
        <v>4761.8999999999996</v>
      </c>
      <c r="J63" s="235" t="s">
        <v>94</v>
      </c>
      <c r="K63" s="237">
        <v>4761.8999999999996</v>
      </c>
      <c r="L63" s="35" t="s">
        <v>654</v>
      </c>
    </row>
    <row r="64" spans="1:12" ht="12" x14ac:dyDescent="0.2">
      <c r="A64" t="s">
        <v>94</v>
      </c>
      <c r="B64">
        <v>4761.8999999999996</v>
      </c>
      <c r="C64">
        <f>VLOOKUP(A64,'Таблица 3 Динамика'!$A$10:$B$325,2,FALSE)</f>
        <v>4761.8999999999996</v>
      </c>
      <c r="D64" t="b">
        <f t="shared" si="0"/>
        <v>1</v>
      </c>
      <c r="H64" t="b">
        <f t="shared" si="1"/>
        <v>1</v>
      </c>
      <c r="I64">
        <f t="shared" si="2"/>
        <v>12049.5</v>
      </c>
      <c r="J64" s="233" t="s">
        <v>95</v>
      </c>
      <c r="K64" s="234">
        <v>12049.5</v>
      </c>
      <c r="L64" s="35" t="s">
        <v>654</v>
      </c>
    </row>
    <row r="65" spans="1:12" ht="12" x14ac:dyDescent="0.2">
      <c r="A65" s="35" t="s">
        <v>95</v>
      </c>
      <c r="B65">
        <v>12049.5</v>
      </c>
      <c r="C65">
        <f>VLOOKUP(A65,'Таблица 3 Динамика'!$A$10:$B$325,2,FALSE)</f>
        <v>12049.5</v>
      </c>
      <c r="D65" t="b">
        <f t="shared" si="0"/>
        <v>1</v>
      </c>
      <c r="H65" t="b">
        <f t="shared" si="1"/>
        <v>1</v>
      </c>
      <c r="I65">
        <f t="shared" si="2"/>
        <v>1838.95</v>
      </c>
      <c r="J65" s="235" t="s">
        <v>96</v>
      </c>
      <c r="K65" s="237">
        <v>1838.95</v>
      </c>
      <c r="L65" s="35" t="s">
        <v>654</v>
      </c>
    </row>
    <row r="66" spans="1:12" ht="12" x14ac:dyDescent="0.2">
      <c r="A66" s="35" t="s">
        <v>96</v>
      </c>
      <c r="B66">
        <v>1838.95</v>
      </c>
      <c r="C66">
        <f>VLOOKUP(A66,'Таблица 3 Динамика'!$A$10:$B$325,2,FALSE)</f>
        <v>1838.95</v>
      </c>
      <c r="D66" t="b">
        <f t="shared" si="0"/>
        <v>1</v>
      </c>
      <c r="H66" t="e">
        <f t="shared" si="1"/>
        <v>#N/A</v>
      </c>
      <c r="I66" t="e">
        <f t="shared" si="2"/>
        <v>#N/A</v>
      </c>
      <c r="J66" s="233" t="s">
        <v>97</v>
      </c>
      <c r="K66" s="234">
        <v>4978.2</v>
      </c>
      <c r="L66" s="35" t="s">
        <v>654</v>
      </c>
    </row>
    <row r="67" spans="1:12" ht="12" x14ac:dyDescent="0.2">
      <c r="A67" t="s">
        <v>99</v>
      </c>
      <c r="B67">
        <v>2335.46</v>
      </c>
      <c r="C67">
        <f>VLOOKUP(A67,'Таблица 3 Динамика'!$A$10:$B$325,2,FALSE)</f>
        <v>2335.46</v>
      </c>
      <c r="D67" t="b">
        <f t="shared" ref="D67:D130" si="3">B67=C67</f>
        <v>1</v>
      </c>
      <c r="H67" t="e">
        <f t="shared" ref="H67:H130" si="4">I67=K67</f>
        <v>#N/A</v>
      </c>
      <c r="I67" t="e">
        <f t="shared" ref="I67:I130" si="5">VLOOKUP(J67,$A$2:$B$307,2,FALSE)</f>
        <v>#N/A</v>
      </c>
      <c r="J67" s="235" t="s">
        <v>98</v>
      </c>
      <c r="K67" s="237">
        <v>58243.03</v>
      </c>
      <c r="L67" s="35" t="s">
        <v>654</v>
      </c>
    </row>
    <row r="68" spans="1:12" ht="12" x14ac:dyDescent="0.2">
      <c r="A68" t="s">
        <v>100</v>
      </c>
      <c r="B68">
        <v>2542.37</v>
      </c>
      <c r="C68">
        <f>VLOOKUP(A68,'Таблица 3 Динамика'!$A$10:$B$325,2,FALSE)</f>
        <v>2542.37</v>
      </c>
      <c r="D68" t="b">
        <f t="shared" si="3"/>
        <v>1</v>
      </c>
      <c r="H68" t="b">
        <f t="shared" si="4"/>
        <v>1</v>
      </c>
      <c r="I68">
        <f t="shared" si="5"/>
        <v>2335.46</v>
      </c>
      <c r="J68" s="233" t="s">
        <v>99</v>
      </c>
      <c r="K68" s="234">
        <v>2335.46</v>
      </c>
      <c r="L68" s="35" t="s">
        <v>654</v>
      </c>
    </row>
    <row r="69" spans="1:12" ht="12" x14ac:dyDescent="0.2">
      <c r="A69" t="s">
        <v>101</v>
      </c>
      <c r="B69">
        <v>288</v>
      </c>
      <c r="C69">
        <f>VLOOKUP(A69,'Таблица 3 Динамика'!$A$10:$B$325,2,FALSE)</f>
        <v>288</v>
      </c>
      <c r="D69" t="b">
        <f t="shared" si="3"/>
        <v>1</v>
      </c>
      <c r="H69" t="b">
        <f t="shared" si="4"/>
        <v>1</v>
      </c>
      <c r="I69">
        <f t="shared" si="5"/>
        <v>2542.37</v>
      </c>
      <c r="J69" s="235" t="s">
        <v>100</v>
      </c>
      <c r="K69" s="237">
        <v>2542.37</v>
      </c>
      <c r="L69" s="35" t="s">
        <v>654</v>
      </c>
    </row>
    <row r="70" spans="1:12" ht="12" x14ac:dyDescent="0.2">
      <c r="A70" s="35" t="s">
        <v>102</v>
      </c>
      <c r="B70">
        <v>3505.5</v>
      </c>
      <c r="C70">
        <f>VLOOKUP(A70,'Таблица 3 Динамика'!$A$10:$B$325,2,FALSE)</f>
        <v>3505.5</v>
      </c>
      <c r="D70" t="b">
        <f t="shared" si="3"/>
        <v>1</v>
      </c>
      <c r="H70" t="b">
        <f t="shared" si="4"/>
        <v>1</v>
      </c>
      <c r="I70">
        <f t="shared" si="5"/>
        <v>288</v>
      </c>
      <c r="J70" s="233" t="s">
        <v>101</v>
      </c>
      <c r="K70" s="236">
        <v>288</v>
      </c>
      <c r="L70" s="35" t="s">
        <v>654</v>
      </c>
    </row>
    <row r="71" spans="1:12" ht="12" x14ac:dyDescent="0.2">
      <c r="A71" t="s">
        <v>103</v>
      </c>
      <c r="B71">
        <v>7291.37</v>
      </c>
      <c r="C71">
        <f>VLOOKUP(A71,'Таблица 3 Динамика'!$A$10:$B$325,2,FALSE)</f>
        <v>7291.37</v>
      </c>
      <c r="D71" t="b">
        <f t="shared" si="3"/>
        <v>1</v>
      </c>
      <c r="H71" t="b">
        <f t="shared" si="4"/>
        <v>1</v>
      </c>
      <c r="I71">
        <f t="shared" si="5"/>
        <v>3505.5</v>
      </c>
      <c r="J71" s="235" t="s">
        <v>102</v>
      </c>
      <c r="K71" s="237">
        <v>3505.5</v>
      </c>
      <c r="L71" s="35" t="s">
        <v>654</v>
      </c>
    </row>
    <row r="72" spans="1:12" ht="12" x14ac:dyDescent="0.2">
      <c r="A72" t="s">
        <v>104</v>
      </c>
      <c r="B72">
        <v>2944.2</v>
      </c>
      <c r="C72">
        <f>VLOOKUP(A72,'Таблица 3 Динамика'!$A$10:$B$325,2,FALSE)</f>
        <v>2944.2</v>
      </c>
      <c r="D72" t="b">
        <f t="shared" si="3"/>
        <v>1</v>
      </c>
      <c r="H72" t="b">
        <f t="shared" si="4"/>
        <v>1</v>
      </c>
      <c r="I72">
        <f t="shared" si="5"/>
        <v>7291.37</v>
      </c>
      <c r="J72" s="233" t="s">
        <v>103</v>
      </c>
      <c r="K72" s="234">
        <v>7291.37</v>
      </c>
      <c r="L72" s="35" t="s">
        <v>654</v>
      </c>
    </row>
    <row r="73" spans="1:12" ht="12" x14ac:dyDescent="0.2">
      <c r="A73" s="35" t="s">
        <v>105</v>
      </c>
      <c r="B73">
        <v>1059.32</v>
      </c>
      <c r="C73">
        <f>VLOOKUP(A73,'Таблица 3 Динамика'!$A$10:$B$325,2,FALSE)</f>
        <v>1059.32</v>
      </c>
      <c r="D73" t="b">
        <f t="shared" si="3"/>
        <v>1</v>
      </c>
      <c r="H73" t="b">
        <f t="shared" si="4"/>
        <v>1</v>
      </c>
      <c r="I73">
        <f t="shared" si="5"/>
        <v>2944.2</v>
      </c>
      <c r="J73" s="235" t="s">
        <v>104</v>
      </c>
      <c r="K73" s="237">
        <v>2944.2</v>
      </c>
      <c r="L73" s="35" t="s">
        <v>654</v>
      </c>
    </row>
    <row r="74" spans="1:12" ht="12" x14ac:dyDescent="0.2">
      <c r="A74" t="s">
        <v>106</v>
      </c>
      <c r="B74">
        <v>157796.60999999999</v>
      </c>
      <c r="C74">
        <f>VLOOKUP(A74,'Таблица 3 Динамика'!$A$10:$B$325,2,FALSE)</f>
        <v>157796.60999999999</v>
      </c>
      <c r="D74" t="b">
        <f t="shared" si="3"/>
        <v>1</v>
      </c>
      <c r="H74" t="b">
        <f t="shared" si="4"/>
        <v>1</v>
      </c>
      <c r="I74">
        <f t="shared" si="5"/>
        <v>1059.32</v>
      </c>
      <c r="J74" s="233" t="s">
        <v>105</v>
      </c>
      <c r="K74" s="234">
        <v>1059.32</v>
      </c>
      <c r="L74" s="35" t="s">
        <v>654</v>
      </c>
    </row>
    <row r="75" spans="1:12" ht="12" x14ac:dyDescent="0.2">
      <c r="A75" t="s">
        <v>107</v>
      </c>
      <c r="B75">
        <v>30161.02</v>
      </c>
      <c r="C75">
        <f>VLOOKUP(A75,'Таблица 3 Динамика'!$A$10:$B$325,2,FALSE)</f>
        <v>30161.02</v>
      </c>
      <c r="D75" t="b">
        <f t="shared" si="3"/>
        <v>1</v>
      </c>
      <c r="H75" t="b">
        <f t="shared" si="4"/>
        <v>1</v>
      </c>
      <c r="I75">
        <f t="shared" si="5"/>
        <v>157796.60999999999</v>
      </c>
      <c r="J75" s="235" t="s">
        <v>106</v>
      </c>
      <c r="K75" s="237">
        <v>157796.60999999999</v>
      </c>
      <c r="L75" s="35" t="s">
        <v>654</v>
      </c>
    </row>
    <row r="76" spans="1:12" ht="12" x14ac:dyDescent="0.2">
      <c r="A76" t="s">
        <v>108</v>
      </c>
      <c r="B76">
        <v>72263.570000000007</v>
      </c>
      <c r="C76">
        <f>VLOOKUP(A76,'Таблица 3 Динамика'!$A$10:$B$325,2,FALSE)</f>
        <v>72263.570000000007</v>
      </c>
      <c r="D76" t="b">
        <f t="shared" si="3"/>
        <v>1</v>
      </c>
      <c r="H76" t="b">
        <f t="shared" si="4"/>
        <v>1</v>
      </c>
      <c r="I76">
        <f t="shared" si="5"/>
        <v>30161.02</v>
      </c>
      <c r="J76" s="233" t="s">
        <v>107</v>
      </c>
      <c r="K76" s="234">
        <v>30161.02</v>
      </c>
      <c r="L76" s="35" t="s">
        <v>654</v>
      </c>
    </row>
    <row r="77" spans="1:12" ht="12" x14ac:dyDescent="0.2">
      <c r="A77" t="s">
        <v>109</v>
      </c>
      <c r="B77">
        <v>17618</v>
      </c>
      <c r="C77">
        <f>VLOOKUP(A77,'Таблица 3 Динамика'!$A$10:$B$325,2,FALSE)</f>
        <v>17618</v>
      </c>
      <c r="D77" t="b">
        <f t="shared" si="3"/>
        <v>1</v>
      </c>
      <c r="H77" t="b">
        <f t="shared" si="4"/>
        <v>1</v>
      </c>
      <c r="I77">
        <f t="shared" si="5"/>
        <v>72263.570000000007</v>
      </c>
      <c r="J77" s="235" t="s">
        <v>108</v>
      </c>
      <c r="K77" s="237">
        <v>72263.570000000007</v>
      </c>
      <c r="L77" s="35" t="s">
        <v>654</v>
      </c>
    </row>
    <row r="78" spans="1:12" ht="12" x14ac:dyDescent="0.2">
      <c r="A78" t="s">
        <v>110</v>
      </c>
      <c r="B78">
        <v>1995.93</v>
      </c>
      <c r="C78">
        <f>VLOOKUP(A78,'Таблица 3 Динамика'!$A$10:$B$325,2,FALSE)</f>
        <v>1995.93</v>
      </c>
      <c r="D78" t="b">
        <f t="shared" si="3"/>
        <v>1</v>
      </c>
      <c r="H78" t="b">
        <f t="shared" si="4"/>
        <v>1</v>
      </c>
      <c r="I78">
        <f t="shared" si="5"/>
        <v>17618</v>
      </c>
      <c r="J78" s="233" t="s">
        <v>109</v>
      </c>
      <c r="K78" s="234">
        <v>17618</v>
      </c>
      <c r="L78" s="35" t="s">
        <v>654</v>
      </c>
    </row>
    <row r="79" spans="1:12" ht="12" x14ac:dyDescent="0.2">
      <c r="A79" t="s">
        <v>111</v>
      </c>
      <c r="B79">
        <v>16410.12</v>
      </c>
      <c r="C79">
        <f>VLOOKUP(A79,'Таблица 3 Динамика'!$A$10:$B$325,2,FALSE)</f>
        <v>16410.12</v>
      </c>
      <c r="D79" t="b">
        <f t="shared" si="3"/>
        <v>1</v>
      </c>
      <c r="H79" t="b">
        <f t="shared" si="4"/>
        <v>1</v>
      </c>
      <c r="I79">
        <f t="shared" si="5"/>
        <v>1995.93</v>
      </c>
      <c r="J79" s="235" t="s">
        <v>110</v>
      </c>
      <c r="K79" s="237">
        <v>1995.93</v>
      </c>
      <c r="L79" s="35" t="s">
        <v>654</v>
      </c>
    </row>
    <row r="80" spans="1:12" ht="12" x14ac:dyDescent="0.2">
      <c r="A80" t="s">
        <v>112</v>
      </c>
      <c r="B80">
        <v>7459.28</v>
      </c>
      <c r="C80">
        <f>VLOOKUP(A80,'Таблица 3 Динамика'!$A$10:$B$325,2,FALSE)</f>
        <v>7459.28</v>
      </c>
      <c r="D80" t="b">
        <f t="shared" si="3"/>
        <v>1</v>
      </c>
      <c r="H80" t="b">
        <f t="shared" si="4"/>
        <v>1</v>
      </c>
      <c r="I80">
        <f t="shared" si="5"/>
        <v>16410.12</v>
      </c>
      <c r="J80" s="233" t="s">
        <v>111</v>
      </c>
      <c r="K80" s="234">
        <v>16410.12</v>
      </c>
      <c r="L80" s="35" t="s">
        <v>654</v>
      </c>
    </row>
    <row r="81" spans="1:12" ht="12" x14ac:dyDescent="0.2">
      <c r="A81" t="s">
        <v>113</v>
      </c>
      <c r="B81">
        <v>92000</v>
      </c>
      <c r="C81">
        <f>VLOOKUP(A81,'Таблица 3 Динамика'!$A$10:$B$325,2,FALSE)</f>
        <v>92000</v>
      </c>
      <c r="D81" t="b">
        <f t="shared" si="3"/>
        <v>1</v>
      </c>
      <c r="H81" t="b">
        <f t="shared" si="4"/>
        <v>1</v>
      </c>
      <c r="I81">
        <f t="shared" si="5"/>
        <v>7459.28</v>
      </c>
      <c r="J81" s="235" t="s">
        <v>112</v>
      </c>
      <c r="K81" s="237">
        <v>7459.28</v>
      </c>
      <c r="L81" s="35" t="s">
        <v>654</v>
      </c>
    </row>
    <row r="82" spans="1:12" ht="12" x14ac:dyDescent="0.2">
      <c r="A82" t="s">
        <v>114</v>
      </c>
      <c r="B82">
        <v>58271.95</v>
      </c>
      <c r="C82">
        <f>VLOOKUP(A82,'Таблица 3 Динамика'!$A$10:$B$325,2,FALSE)</f>
        <v>58271.95</v>
      </c>
      <c r="D82" t="b">
        <f t="shared" si="3"/>
        <v>1</v>
      </c>
      <c r="H82" t="b">
        <f t="shared" si="4"/>
        <v>1</v>
      </c>
      <c r="I82">
        <f t="shared" si="5"/>
        <v>92000</v>
      </c>
      <c r="J82" s="233" t="s">
        <v>113</v>
      </c>
      <c r="K82" s="234">
        <v>92000</v>
      </c>
      <c r="L82" s="35" t="s">
        <v>654</v>
      </c>
    </row>
    <row r="83" spans="1:12" ht="12" x14ac:dyDescent="0.2">
      <c r="A83" t="s">
        <v>115</v>
      </c>
      <c r="B83">
        <v>11703.24</v>
      </c>
      <c r="C83">
        <f>VLOOKUP(A83,'Таблица 3 Динамика'!$A$10:$B$325,2,FALSE)</f>
        <v>11703.24</v>
      </c>
      <c r="D83" t="b">
        <f t="shared" si="3"/>
        <v>1</v>
      </c>
      <c r="H83" t="b">
        <f t="shared" si="4"/>
        <v>1</v>
      </c>
      <c r="I83">
        <f t="shared" si="5"/>
        <v>58271.95</v>
      </c>
      <c r="J83" s="235" t="s">
        <v>114</v>
      </c>
      <c r="K83" s="237">
        <v>58271.95</v>
      </c>
      <c r="L83" s="35" t="s">
        <v>654</v>
      </c>
    </row>
    <row r="84" spans="1:12" ht="12" x14ac:dyDescent="0.2">
      <c r="A84" t="s">
        <v>116</v>
      </c>
      <c r="B84">
        <v>45861.88</v>
      </c>
      <c r="C84">
        <f>VLOOKUP(A84,'Таблица 3 Динамика'!$A$10:$B$325,2,FALSE)</f>
        <v>45861.88</v>
      </c>
      <c r="D84" t="b">
        <f t="shared" si="3"/>
        <v>1</v>
      </c>
      <c r="H84" t="b">
        <f t="shared" si="4"/>
        <v>1</v>
      </c>
      <c r="I84">
        <f t="shared" si="5"/>
        <v>11703.24</v>
      </c>
      <c r="J84" s="233" t="s">
        <v>115</v>
      </c>
      <c r="K84" s="234">
        <v>11703.24</v>
      </c>
      <c r="L84" s="35" t="s">
        <v>654</v>
      </c>
    </row>
    <row r="85" spans="1:12" ht="12" x14ac:dyDescent="0.2">
      <c r="A85" t="s">
        <v>117</v>
      </c>
      <c r="B85">
        <v>18009</v>
      </c>
      <c r="C85">
        <f>VLOOKUP(A85,'Таблица 3 Динамика'!$A$10:$B$325,2,FALSE)</f>
        <v>18009</v>
      </c>
      <c r="D85" t="b">
        <f t="shared" si="3"/>
        <v>1</v>
      </c>
      <c r="H85" t="b">
        <f t="shared" si="4"/>
        <v>1</v>
      </c>
      <c r="I85">
        <f t="shared" si="5"/>
        <v>45861.88</v>
      </c>
      <c r="J85" s="235" t="s">
        <v>116</v>
      </c>
      <c r="K85" s="237">
        <v>45861.88</v>
      </c>
      <c r="L85" s="35" t="s">
        <v>654</v>
      </c>
    </row>
    <row r="86" spans="1:12" ht="12" x14ac:dyDescent="0.2">
      <c r="A86" t="s">
        <v>118</v>
      </c>
      <c r="B86">
        <v>7326</v>
      </c>
      <c r="C86">
        <f>VLOOKUP(A86,'Таблица 3 Динамика'!$A$10:$B$325,2,FALSE)</f>
        <v>7326</v>
      </c>
      <c r="D86" t="b">
        <f t="shared" si="3"/>
        <v>1</v>
      </c>
      <c r="H86" t="b">
        <f t="shared" si="4"/>
        <v>1</v>
      </c>
      <c r="I86">
        <f t="shared" si="5"/>
        <v>18009</v>
      </c>
      <c r="J86" s="233" t="s">
        <v>117</v>
      </c>
      <c r="K86" s="234">
        <v>18009</v>
      </c>
      <c r="L86" s="35" t="s">
        <v>654</v>
      </c>
    </row>
    <row r="87" spans="1:12" ht="12" x14ac:dyDescent="0.2">
      <c r="A87" t="s">
        <v>119</v>
      </c>
      <c r="B87">
        <v>15876</v>
      </c>
      <c r="C87">
        <f>VLOOKUP(A87,'Таблица 3 Динамика'!$A$10:$B$325,2,FALSE)</f>
        <v>15876</v>
      </c>
      <c r="D87" t="b">
        <f t="shared" si="3"/>
        <v>1</v>
      </c>
      <c r="H87" t="b">
        <f t="shared" si="4"/>
        <v>1</v>
      </c>
      <c r="I87">
        <f t="shared" si="5"/>
        <v>7326</v>
      </c>
      <c r="J87" s="235" t="s">
        <v>118</v>
      </c>
      <c r="K87" s="237">
        <v>7326</v>
      </c>
      <c r="L87" s="35" t="s">
        <v>654</v>
      </c>
    </row>
    <row r="88" spans="1:12" ht="12" x14ac:dyDescent="0.2">
      <c r="A88" t="s">
        <v>120</v>
      </c>
      <c r="B88">
        <v>2900</v>
      </c>
      <c r="C88">
        <f>VLOOKUP(A88,'Таблица 3 Динамика'!$A$10:$B$325,2,FALSE)</f>
        <v>2900</v>
      </c>
      <c r="D88" t="b">
        <f t="shared" si="3"/>
        <v>1</v>
      </c>
      <c r="H88" t="b">
        <f t="shared" si="4"/>
        <v>1</v>
      </c>
      <c r="I88">
        <f t="shared" si="5"/>
        <v>15876</v>
      </c>
      <c r="J88" s="233" t="s">
        <v>119</v>
      </c>
      <c r="K88" s="234">
        <v>15876</v>
      </c>
      <c r="L88" s="35" t="s">
        <v>654</v>
      </c>
    </row>
    <row r="89" spans="1:12" ht="12" x14ac:dyDescent="0.2">
      <c r="A89" t="s">
        <v>121</v>
      </c>
      <c r="B89">
        <v>4692.0200000000004</v>
      </c>
      <c r="C89">
        <f>VLOOKUP(A89,'Таблица 3 Динамика'!$A$10:$B$325,2,FALSE)</f>
        <v>4692.0200000000004</v>
      </c>
      <c r="D89" t="b">
        <f t="shared" si="3"/>
        <v>1</v>
      </c>
      <c r="H89" t="b">
        <f t="shared" si="4"/>
        <v>1</v>
      </c>
      <c r="I89">
        <f t="shared" si="5"/>
        <v>2900</v>
      </c>
      <c r="J89" s="235" t="s">
        <v>120</v>
      </c>
      <c r="K89" s="237">
        <v>2900</v>
      </c>
      <c r="L89" s="35" t="s">
        <v>654</v>
      </c>
    </row>
    <row r="90" spans="1:12" ht="12" x14ac:dyDescent="0.2">
      <c r="A90" t="s">
        <v>122</v>
      </c>
      <c r="B90">
        <v>2560.6</v>
      </c>
      <c r="C90">
        <f>VLOOKUP(A90,'Таблица 3 Динамика'!$A$10:$B$325,2,FALSE)</f>
        <v>2560.6</v>
      </c>
      <c r="D90" t="b">
        <f t="shared" si="3"/>
        <v>1</v>
      </c>
      <c r="H90" t="b">
        <f t="shared" si="4"/>
        <v>1</v>
      </c>
      <c r="I90">
        <f t="shared" si="5"/>
        <v>4692.0200000000004</v>
      </c>
      <c r="J90" s="233" t="s">
        <v>121</v>
      </c>
      <c r="K90" s="234">
        <v>4692.0200000000004</v>
      </c>
      <c r="L90" s="35" t="s">
        <v>654</v>
      </c>
    </row>
    <row r="91" spans="1:12" ht="12" x14ac:dyDescent="0.2">
      <c r="A91" t="s">
        <v>123</v>
      </c>
      <c r="B91">
        <v>2023</v>
      </c>
      <c r="C91">
        <f>VLOOKUP(A91,'Таблица 3 Динамика'!$A$10:$B$325,2,FALSE)</f>
        <v>2023</v>
      </c>
      <c r="D91" t="b">
        <f t="shared" si="3"/>
        <v>1</v>
      </c>
      <c r="H91" t="b">
        <f t="shared" si="4"/>
        <v>1</v>
      </c>
      <c r="I91">
        <f t="shared" si="5"/>
        <v>2560.6</v>
      </c>
      <c r="J91" s="235" t="s">
        <v>122</v>
      </c>
      <c r="K91" s="237">
        <v>2560.6</v>
      </c>
      <c r="L91" s="35" t="s">
        <v>654</v>
      </c>
    </row>
    <row r="92" spans="1:12" ht="12" x14ac:dyDescent="0.2">
      <c r="A92" t="s">
        <v>124</v>
      </c>
      <c r="B92">
        <v>11904</v>
      </c>
      <c r="C92">
        <f>VLOOKUP(A92,'Таблица 3 Динамика'!$A$10:$B$325,2,FALSE)</f>
        <v>11904</v>
      </c>
      <c r="D92" t="b">
        <f t="shared" si="3"/>
        <v>1</v>
      </c>
      <c r="H92" t="b">
        <f t="shared" si="4"/>
        <v>1</v>
      </c>
      <c r="I92">
        <f t="shared" si="5"/>
        <v>2023</v>
      </c>
      <c r="J92" s="233" t="s">
        <v>123</v>
      </c>
      <c r="K92" s="234">
        <v>2023</v>
      </c>
      <c r="L92" s="35" t="s">
        <v>654</v>
      </c>
    </row>
    <row r="93" spans="1:12" ht="12" x14ac:dyDescent="0.2">
      <c r="A93" t="s">
        <v>125</v>
      </c>
      <c r="B93">
        <v>15538</v>
      </c>
      <c r="C93">
        <f>VLOOKUP(A93,'Таблица 3 Динамика'!$A$10:$B$325,2,FALSE)</f>
        <v>15538</v>
      </c>
      <c r="D93" t="b">
        <f t="shared" si="3"/>
        <v>1</v>
      </c>
      <c r="H93" t="b">
        <f t="shared" si="4"/>
        <v>1</v>
      </c>
      <c r="I93">
        <f t="shared" si="5"/>
        <v>11904</v>
      </c>
      <c r="J93" s="235" t="s">
        <v>124</v>
      </c>
      <c r="K93" s="237">
        <v>11904</v>
      </c>
      <c r="L93" s="35" t="s">
        <v>654</v>
      </c>
    </row>
    <row r="94" spans="1:12" ht="12" x14ac:dyDescent="0.2">
      <c r="A94" t="s">
        <v>126</v>
      </c>
      <c r="B94">
        <v>14016</v>
      </c>
      <c r="C94">
        <f>VLOOKUP(A94,'Таблица 3 Динамика'!$A$10:$B$325,2,FALSE)</f>
        <v>14016</v>
      </c>
      <c r="D94" t="b">
        <f t="shared" si="3"/>
        <v>1</v>
      </c>
      <c r="H94" t="b">
        <f t="shared" si="4"/>
        <v>1</v>
      </c>
      <c r="I94">
        <f t="shared" si="5"/>
        <v>15538</v>
      </c>
      <c r="J94" s="233" t="s">
        <v>125</v>
      </c>
      <c r="K94" s="234">
        <v>15538</v>
      </c>
      <c r="L94" s="35" t="s">
        <v>654</v>
      </c>
    </row>
    <row r="95" spans="1:12" ht="12" x14ac:dyDescent="0.2">
      <c r="A95" t="s">
        <v>127</v>
      </c>
      <c r="B95">
        <v>3416.95</v>
      </c>
      <c r="C95">
        <f>VLOOKUP(A95,'Таблица 3 Динамика'!$A$10:$B$325,2,FALSE)</f>
        <v>3416.95</v>
      </c>
      <c r="D95" t="b">
        <f t="shared" si="3"/>
        <v>1</v>
      </c>
      <c r="H95" t="b">
        <f t="shared" si="4"/>
        <v>1</v>
      </c>
      <c r="I95">
        <f t="shared" si="5"/>
        <v>14016</v>
      </c>
      <c r="J95" s="235" t="s">
        <v>126</v>
      </c>
      <c r="K95" s="237">
        <v>14016</v>
      </c>
      <c r="L95" s="35" t="s">
        <v>654</v>
      </c>
    </row>
    <row r="96" spans="1:12" ht="12" x14ac:dyDescent="0.2">
      <c r="A96" t="s">
        <v>128</v>
      </c>
      <c r="B96">
        <v>7677.97</v>
      </c>
      <c r="C96">
        <f>VLOOKUP(A96,'Таблица 3 Динамика'!$A$10:$B$325,2,FALSE)</f>
        <v>7677.97</v>
      </c>
      <c r="D96" t="b">
        <f t="shared" si="3"/>
        <v>1</v>
      </c>
      <c r="H96" t="b">
        <f t="shared" si="4"/>
        <v>1</v>
      </c>
      <c r="I96">
        <f t="shared" si="5"/>
        <v>3416.95</v>
      </c>
      <c r="J96" s="233" t="s">
        <v>127</v>
      </c>
      <c r="K96" s="234">
        <v>3416.95</v>
      </c>
      <c r="L96" s="35" t="s">
        <v>654</v>
      </c>
    </row>
    <row r="97" spans="1:12" ht="12" x14ac:dyDescent="0.2">
      <c r="A97" t="s">
        <v>129</v>
      </c>
      <c r="B97">
        <v>21288.14</v>
      </c>
      <c r="C97">
        <f>VLOOKUP(A97,'Таблица 3 Динамика'!$A$10:$B$325,2,FALSE)</f>
        <v>21288.14</v>
      </c>
      <c r="D97" t="b">
        <f t="shared" si="3"/>
        <v>1</v>
      </c>
      <c r="H97" t="b">
        <f t="shared" si="4"/>
        <v>1</v>
      </c>
      <c r="I97">
        <f t="shared" si="5"/>
        <v>7677.97</v>
      </c>
      <c r="J97" s="235" t="s">
        <v>128</v>
      </c>
      <c r="K97" s="237">
        <v>7677.97</v>
      </c>
      <c r="L97" s="35" t="s">
        <v>654</v>
      </c>
    </row>
    <row r="98" spans="1:12" ht="12" x14ac:dyDescent="0.2">
      <c r="A98" s="35" t="s">
        <v>130</v>
      </c>
      <c r="B98">
        <v>67898.33</v>
      </c>
      <c r="C98">
        <f>VLOOKUP(A98,'Таблица 3 Динамика'!$A$10:$B$325,2,FALSE)</f>
        <v>67898.33</v>
      </c>
      <c r="D98" t="b">
        <f t="shared" si="3"/>
        <v>1</v>
      </c>
      <c r="H98" t="b">
        <f t="shared" si="4"/>
        <v>1</v>
      </c>
      <c r="I98">
        <f t="shared" si="5"/>
        <v>21288.14</v>
      </c>
      <c r="J98" s="233" t="s">
        <v>129</v>
      </c>
      <c r="K98" s="234">
        <v>21288.14</v>
      </c>
      <c r="L98" s="35" t="s">
        <v>654</v>
      </c>
    </row>
    <row r="99" spans="1:12" ht="12" x14ac:dyDescent="0.2">
      <c r="A99" t="s">
        <v>131</v>
      </c>
      <c r="B99">
        <v>277111.2</v>
      </c>
      <c r="C99">
        <f>VLOOKUP(A99,'Таблица 3 Динамика'!$A$10:$B$325,2,FALSE)</f>
        <v>277111.2</v>
      </c>
      <c r="D99" t="b">
        <f t="shared" si="3"/>
        <v>1</v>
      </c>
      <c r="H99" t="b">
        <f t="shared" si="4"/>
        <v>1</v>
      </c>
      <c r="I99">
        <f t="shared" si="5"/>
        <v>67898.33</v>
      </c>
      <c r="J99" s="235" t="s">
        <v>130</v>
      </c>
      <c r="K99" s="237">
        <v>67898.33</v>
      </c>
      <c r="L99" s="35" t="s">
        <v>654</v>
      </c>
    </row>
    <row r="100" spans="1:12" ht="12" x14ac:dyDescent="0.2">
      <c r="A100" t="s">
        <v>132</v>
      </c>
      <c r="B100">
        <v>57827</v>
      </c>
      <c r="C100">
        <f>VLOOKUP(A100,'Таблица 3 Динамика'!$A$10:$B$325,2,FALSE)</f>
        <v>57827</v>
      </c>
      <c r="D100" t="b">
        <f t="shared" si="3"/>
        <v>1</v>
      </c>
      <c r="H100" t="b">
        <f t="shared" si="4"/>
        <v>1</v>
      </c>
      <c r="I100">
        <f t="shared" si="5"/>
        <v>277111.2</v>
      </c>
      <c r="J100" s="233" t="s">
        <v>131</v>
      </c>
      <c r="K100" s="234">
        <v>277111.2</v>
      </c>
      <c r="L100" s="35" t="s">
        <v>654</v>
      </c>
    </row>
    <row r="101" spans="1:12" ht="12" x14ac:dyDescent="0.2">
      <c r="A101" s="35" t="s">
        <v>133</v>
      </c>
      <c r="B101">
        <v>25530</v>
      </c>
      <c r="C101">
        <f>VLOOKUP(A101,'Таблица 3 Динамика'!$A$10:$B$325,2,FALSE)</f>
        <v>25530</v>
      </c>
      <c r="D101" t="b">
        <f t="shared" si="3"/>
        <v>1</v>
      </c>
      <c r="H101" t="b">
        <f t="shared" si="4"/>
        <v>1</v>
      </c>
      <c r="I101">
        <f t="shared" si="5"/>
        <v>57827</v>
      </c>
      <c r="J101" s="235" t="s">
        <v>132</v>
      </c>
      <c r="K101" s="237">
        <v>57827</v>
      </c>
      <c r="L101" s="35" t="s">
        <v>654</v>
      </c>
    </row>
    <row r="102" spans="1:12" ht="12" x14ac:dyDescent="0.2">
      <c r="A102" t="s">
        <v>135</v>
      </c>
      <c r="B102">
        <v>102241.93</v>
      </c>
      <c r="C102">
        <f>VLOOKUP(A102,'Таблица 3 Динамика'!$A$10:$B$325,2,FALSE)</f>
        <v>102241.93</v>
      </c>
      <c r="D102" t="b">
        <f t="shared" si="3"/>
        <v>1</v>
      </c>
      <c r="H102" t="b">
        <f t="shared" si="4"/>
        <v>1</v>
      </c>
      <c r="I102">
        <f t="shared" si="5"/>
        <v>25530</v>
      </c>
      <c r="J102" s="233" t="s">
        <v>133</v>
      </c>
      <c r="K102" s="234">
        <v>25530</v>
      </c>
      <c r="L102" s="35" t="s">
        <v>654</v>
      </c>
    </row>
    <row r="103" spans="1:12" ht="12" x14ac:dyDescent="0.2">
      <c r="A103" t="s">
        <v>136</v>
      </c>
      <c r="B103">
        <v>1450</v>
      </c>
      <c r="C103">
        <f>VLOOKUP(A103,'Таблица 3 Динамика'!$A$10:$B$325,2,FALSE)</f>
        <v>1450</v>
      </c>
      <c r="D103" t="b">
        <f t="shared" si="3"/>
        <v>1</v>
      </c>
      <c r="H103" t="e">
        <f t="shared" si="4"/>
        <v>#N/A</v>
      </c>
      <c r="I103" t="e">
        <f t="shared" si="5"/>
        <v>#N/A</v>
      </c>
      <c r="J103" s="235" t="s">
        <v>134</v>
      </c>
      <c r="K103" s="237">
        <v>16543.099999999999</v>
      </c>
      <c r="L103" s="35" t="s">
        <v>654</v>
      </c>
    </row>
    <row r="104" spans="1:12" ht="24" x14ac:dyDescent="0.2">
      <c r="A104" t="s">
        <v>137</v>
      </c>
      <c r="B104">
        <v>4013.43</v>
      </c>
      <c r="C104">
        <f>VLOOKUP(A104,'Таблица 3 Динамика'!$A$10:$B$325,2,FALSE)</f>
        <v>4013.43</v>
      </c>
      <c r="D104" t="b">
        <f t="shared" si="3"/>
        <v>1</v>
      </c>
      <c r="H104" t="b">
        <f t="shared" si="4"/>
        <v>1</v>
      </c>
      <c r="I104">
        <f t="shared" si="5"/>
        <v>102241.93</v>
      </c>
      <c r="J104" s="233" t="s">
        <v>135</v>
      </c>
      <c r="K104" s="234">
        <v>102241.93</v>
      </c>
      <c r="L104" s="35" t="s">
        <v>654</v>
      </c>
    </row>
    <row r="105" spans="1:12" ht="12" x14ac:dyDescent="0.2">
      <c r="A105" t="s">
        <v>138</v>
      </c>
      <c r="B105">
        <v>50541.34</v>
      </c>
      <c r="C105">
        <f>VLOOKUP(A105,'Таблица 3 Динамика'!$A$10:$B$325,2,FALSE)</f>
        <v>50541.34</v>
      </c>
      <c r="D105" t="b">
        <f t="shared" si="3"/>
        <v>1</v>
      </c>
      <c r="H105" t="b">
        <f t="shared" si="4"/>
        <v>1</v>
      </c>
      <c r="I105">
        <f t="shared" si="5"/>
        <v>1450</v>
      </c>
      <c r="J105" s="235" t="s">
        <v>136</v>
      </c>
      <c r="K105" s="237">
        <v>1450</v>
      </c>
      <c r="L105" s="35" t="s">
        <v>654</v>
      </c>
    </row>
    <row r="106" spans="1:12" ht="12" x14ac:dyDescent="0.2">
      <c r="A106" t="s">
        <v>139</v>
      </c>
      <c r="B106">
        <v>83430</v>
      </c>
      <c r="C106">
        <f>VLOOKUP(A106,'Таблица 3 Динамика'!$A$10:$B$325,2,FALSE)</f>
        <v>83430</v>
      </c>
      <c r="D106" t="b">
        <f t="shared" si="3"/>
        <v>1</v>
      </c>
      <c r="H106" t="b">
        <f t="shared" si="4"/>
        <v>1</v>
      </c>
      <c r="I106">
        <f t="shared" si="5"/>
        <v>4013.43</v>
      </c>
      <c r="J106" s="233" t="s">
        <v>137</v>
      </c>
      <c r="K106" s="234">
        <v>4013.43</v>
      </c>
      <c r="L106" s="35" t="s">
        <v>654</v>
      </c>
    </row>
    <row r="107" spans="1:12" ht="12" x14ac:dyDescent="0.2">
      <c r="A107" t="s">
        <v>140</v>
      </c>
      <c r="B107">
        <v>533.04999999999995</v>
      </c>
      <c r="C107">
        <f>VLOOKUP(A107,'Таблица 3 Динамика'!$A$10:$B$325,2,FALSE)</f>
        <v>533.04999999999995</v>
      </c>
      <c r="D107" t="b">
        <f t="shared" si="3"/>
        <v>1</v>
      </c>
      <c r="H107" t="b">
        <f t="shared" si="4"/>
        <v>1</v>
      </c>
      <c r="I107">
        <f t="shared" si="5"/>
        <v>50541.34</v>
      </c>
      <c r="J107" s="235" t="s">
        <v>138</v>
      </c>
      <c r="K107" s="237">
        <v>50541.34</v>
      </c>
      <c r="L107" s="35" t="s">
        <v>654</v>
      </c>
    </row>
    <row r="108" spans="1:12" ht="24" x14ac:dyDescent="0.2">
      <c r="A108" t="s">
        <v>141</v>
      </c>
      <c r="B108">
        <v>51304</v>
      </c>
      <c r="C108">
        <f>VLOOKUP(A108,'Таблица 3 Динамика'!$A$10:$B$325,2,FALSE)</f>
        <v>51304</v>
      </c>
      <c r="D108" t="b">
        <f t="shared" si="3"/>
        <v>1</v>
      </c>
      <c r="H108" t="b">
        <f t="shared" si="4"/>
        <v>1</v>
      </c>
      <c r="I108">
        <f t="shared" si="5"/>
        <v>83430</v>
      </c>
      <c r="J108" s="233" t="s">
        <v>139</v>
      </c>
      <c r="K108" s="234">
        <v>83430</v>
      </c>
      <c r="L108" s="35" t="s">
        <v>654</v>
      </c>
    </row>
    <row r="109" spans="1:12" ht="12" x14ac:dyDescent="0.2">
      <c r="A109" t="s">
        <v>142</v>
      </c>
      <c r="B109">
        <v>9100</v>
      </c>
      <c r="C109">
        <f>VLOOKUP(A109,'Таблица 3 Динамика'!$A$10:$B$325,2,FALSE)</f>
        <v>9100</v>
      </c>
      <c r="D109" t="b">
        <f t="shared" si="3"/>
        <v>1</v>
      </c>
      <c r="H109" t="b">
        <f t="shared" si="4"/>
        <v>1</v>
      </c>
      <c r="I109">
        <f t="shared" si="5"/>
        <v>533.04999999999995</v>
      </c>
      <c r="J109" s="235" t="s">
        <v>140</v>
      </c>
      <c r="K109" s="238">
        <v>533.04999999999995</v>
      </c>
      <c r="L109" s="35" t="s">
        <v>654</v>
      </c>
    </row>
    <row r="110" spans="1:12" ht="12" x14ac:dyDescent="0.2">
      <c r="A110" t="s">
        <v>143</v>
      </c>
      <c r="B110">
        <v>25200</v>
      </c>
      <c r="C110">
        <f>VLOOKUP(A110,'Таблица 3 Динамика'!$A$10:$B$325,2,FALSE)</f>
        <v>25200</v>
      </c>
      <c r="D110" t="b">
        <f t="shared" si="3"/>
        <v>1</v>
      </c>
      <c r="H110" t="b">
        <f t="shared" si="4"/>
        <v>1</v>
      </c>
      <c r="I110">
        <f t="shared" si="5"/>
        <v>51304</v>
      </c>
      <c r="J110" s="233" t="s">
        <v>141</v>
      </c>
      <c r="K110" s="234">
        <v>51304</v>
      </c>
      <c r="L110" s="35" t="s">
        <v>654</v>
      </c>
    </row>
    <row r="111" spans="1:12" ht="12" x14ac:dyDescent="0.2">
      <c r="A111" t="s">
        <v>144</v>
      </c>
      <c r="B111">
        <v>620</v>
      </c>
      <c r="C111">
        <f>VLOOKUP(A111,'Таблица 3 Динамика'!$A$10:$B$325,2,FALSE)</f>
        <v>620</v>
      </c>
      <c r="D111" t="b">
        <f t="shared" si="3"/>
        <v>1</v>
      </c>
      <c r="H111" t="b">
        <f t="shared" si="4"/>
        <v>1</v>
      </c>
      <c r="I111">
        <f t="shared" si="5"/>
        <v>9100</v>
      </c>
      <c r="J111" s="235" t="s">
        <v>142</v>
      </c>
      <c r="K111" s="237">
        <v>9100</v>
      </c>
      <c r="L111" s="35" t="s">
        <v>654</v>
      </c>
    </row>
    <row r="112" spans="1:12" ht="12" x14ac:dyDescent="0.2">
      <c r="A112" t="s">
        <v>145</v>
      </c>
      <c r="B112">
        <v>74971.179999999993</v>
      </c>
      <c r="C112">
        <f>VLOOKUP(A112,'Таблица 3 Динамика'!$A$10:$B$325,2,FALSE)</f>
        <v>74971.179999999993</v>
      </c>
      <c r="D112" t="b">
        <f t="shared" si="3"/>
        <v>1</v>
      </c>
      <c r="H112" t="b">
        <f t="shared" si="4"/>
        <v>1</v>
      </c>
      <c r="I112">
        <f t="shared" si="5"/>
        <v>25200</v>
      </c>
      <c r="J112" s="233" t="s">
        <v>143</v>
      </c>
      <c r="K112" s="234">
        <v>25200</v>
      </c>
      <c r="L112" s="35" t="s">
        <v>654</v>
      </c>
    </row>
    <row r="113" spans="1:12" ht="12" x14ac:dyDescent="0.2">
      <c r="A113" t="s">
        <v>146</v>
      </c>
      <c r="B113">
        <v>4449.1499999999996</v>
      </c>
      <c r="C113">
        <f>VLOOKUP(A113,'Таблица 3 Динамика'!$A$10:$B$325,2,FALSE)</f>
        <v>4449.1499999999996</v>
      </c>
      <c r="D113" t="b">
        <f t="shared" si="3"/>
        <v>1</v>
      </c>
      <c r="H113" t="b">
        <f t="shared" si="4"/>
        <v>1</v>
      </c>
      <c r="I113">
        <f t="shared" si="5"/>
        <v>620</v>
      </c>
      <c r="J113" s="235" t="s">
        <v>144</v>
      </c>
      <c r="K113" s="238">
        <v>620</v>
      </c>
      <c r="L113" s="35" t="s">
        <v>654</v>
      </c>
    </row>
    <row r="114" spans="1:12" ht="12" x14ac:dyDescent="0.2">
      <c r="A114" t="s">
        <v>147</v>
      </c>
      <c r="B114">
        <v>195485.59</v>
      </c>
      <c r="C114">
        <f>VLOOKUP(A114,'Таблица 3 Динамика'!$A$10:$B$325,2,FALSE)</f>
        <v>195485.59</v>
      </c>
      <c r="D114" t="b">
        <f t="shared" si="3"/>
        <v>1</v>
      </c>
      <c r="H114" t="b">
        <f t="shared" si="4"/>
        <v>1</v>
      </c>
      <c r="I114">
        <f t="shared" si="5"/>
        <v>74971.179999999993</v>
      </c>
      <c r="J114" s="233" t="s">
        <v>145</v>
      </c>
      <c r="K114" s="234">
        <v>74971.179999999993</v>
      </c>
      <c r="L114" s="35" t="s">
        <v>654</v>
      </c>
    </row>
    <row r="115" spans="1:12" ht="12" x14ac:dyDescent="0.2">
      <c r="A115" t="s">
        <v>148</v>
      </c>
      <c r="B115">
        <v>5932.2</v>
      </c>
      <c r="C115">
        <f>VLOOKUP(A115,'Таблица 3 Динамика'!$A$10:$B$325,2,FALSE)</f>
        <v>5932.2</v>
      </c>
      <c r="D115" t="b">
        <f t="shared" si="3"/>
        <v>1</v>
      </c>
      <c r="H115" t="b">
        <f t="shared" si="4"/>
        <v>1</v>
      </c>
      <c r="I115">
        <f t="shared" si="5"/>
        <v>4449.1499999999996</v>
      </c>
      <c r="J115" s="235" t="s">
        <v>146</v>
      </c>
      <c r="K115" s="237">
        <v>4449.1499999999996</v>
      </c>
      <c r="L115" s="35" t="s">
        <v>654</v>
      </c>
    </row>
    <row r="116" spans="1:12" ht="12" x14ac:dyDescent="0.2">
      <c r="A116" t="s">
        <v>149</v>
      </c>
      <c r="B116">
        <v>24000</v>
      </c>
      <c r="C116">
        <f>VLOOKUP(A116,'Таблица 3 Динамика'!$A$10:$B$325,2,FALSE)</f>
        <v>24000</v>
      </c>
      <c r="D116" t="b">
        <f t="shared" si="3"/>
        <v>1</v>
      </c>
      <c r="H116" t="b">
        <f t="shared" si="4"/>
        <v>1</v>
      </c>
      <c r="I116">
        <f t="shared" si="5"/>
        <v>195485.59</v>
      </c>
      <c r="J116" s="233" t="s">
        <v>147</v>
      </c>
      <c r="K116" s="234">
        <v>195485.59</v>
      </c>
      <c r="L116" s="35" t="s">
        <v>654</v>
      </c>
    </row>
    <row r="117" spans="1:12" ht="12" x14ac:dyDescent="0.2">
      <c r="A117" t="s">
        <v>150</v>
      </c>
      <c r="B117">
        <v>3411.86</v>
      </c>
      <c r="C117">
        <f>VLOOKUP(A117,'Таблица 3 Динамика'!$A$10:$B$325,2,FALSE)</f>
        <v>3411.86</v>
      </c>
      <c r="D117" t="b">
        <f t="shared" si="3"/>
        <v>1</v>
      </c>
      <c r="H117" t="b">
        <f t="shared" si="4"/>
        <v>1</v>
      </c>
      <c r="I117">
        <f t="shared" si="5"/>
        <v>5932.2</v>
      </c>
      <c r="J117" s="235" t="s">
        <v>148</v>
      </c>
      <c r="K117" s="237">
        <v>5932.2</v>
      </c>
      <c r="L117" s="35" t="s">
        <v>654</v>
      </c>
    </row>
    <row r="118" spans="1:12" ht="12" x14ac:dyDescent="0.2">
      <c r="A118" t="s">
        <v>151</v>
      </c>
      <c r="B118">
        <v>7003.5</v>
      </c>
      <c r="C118">
        <f>VLOOKUP(A118,'Таблица 3 Динамика'!$A$10:$B$325,2,FALSE)</f>
        <v>7003.5</v>
      </c>
      <c r="D118" t="b">
        <f t="shared" si="3"/>
        <v>1</v>
      </c>
      <c r="H118" t="b">
        <f t="shared" si="4"/>
        <v>1</v>
      </c>
      <c r="I118">
        <f t="shared" si="5"/>
        <v>24000</v>
      </c>
      <c r="J118" s="233" t="s">
        <v>149</v>
      </c>
      <c r="K118" s="234">
        <v>24000</v>
      </c>
      <c r="L118" s="35" t="s">
        <v>654</v>
      </c>
    </row>
    <row r="119" spans="1:12" ht="12" x14ac:dyDescent="0.2">
      <c r="A119" t="s">
        <v>452</v>
      </c>
      <c r="B119">
        <v>15254.24</v>
      </c>
      <c r="C119" t="e">
        <f>VLOOKUP(A119,'Таблица 3 Динамика'!$A$10:$B$325,2,FALSE)</f>
        <v>#N/A</v>
      </c>
      <c r="D119" t="e">
        <f t="shared" si="3"/>
        <v>#N/A</v>
      </c>
      <c r="H119" t="b">
        <f t="shared" si="4"/>
        <v>1</v>
      </c>
      <c r="I119">
        <f t="shared" si="5"/>
        <v>3411.86</v>
      </c>
      <c r="J119" s="235" t="s">
        <v>150</v>
      </c>
      <c r="K119" s="237">
        <v>3411.86</v>
      </c>
      <c r="L119" s="35" t="s">
        <v>654</v>
      </c>
    </row>
    <row r="120" spans="1:12" ht="12" x14ac:dyDescent="0.2">
      <c r="A120" t="s">
        <v>153</v>
      </c>
      <c r="B120">
        <v>10974.53</v>
      </c>
      <c r="C120">
        <f>VLOOKUP(A120,'Таблица 3 Динамика'!$A$10:$B$325,2,FALSE)</f>
        <v>10974.53</v>
      </c>
      <c r="D120" t="b">
        <f t="shared" si="3"/>
        <v>1</v>
      </c>
      <c r="H120" t="b">
        <f t="shared" si="4"/>
        <v>1</v>
      </c>
      <c r="I120">
        <f t="shared" si="5"/>
        <v>7003.5</v>
      </c>
      <c r="J120" s="233" t="s">
        <v>151</v>
      </c>
      <c r="K120" s="234">
        <v>7003.5</v>
      </c>
      <c r="L120" s="35" t="s">
        <v>654</v>
      </c>
    </row>
    <row r="121" spans="1:12" ht="12" x14ac:dyDescent="0.2">
      <c r="A121" t="s">
        <v>154</v>
      </c>
      <c r="B121">
        <v>686.44</v>
      </c>
      <c r="C121">
        <f>VLOOKUP(A121,'Таблица 3 Динамика'!$A$10:$B$325,2,FALSE)</f>
        <v>686.44</v>
      </c>
      <c r="D121" t="b">
        <f t="shared" si="3"/>
        <v>1</v>
      </c>
      <c r="H121" t="b">
        <f t="shared" si="4"/>
        <v>1</v>
      </c>
      <c r="I121">
        <f t="shared" si="5"/>
        <v>15254.24</v>
      </c>
      <c r="J121" s="235" t="s">
        <v>452</v>
      </c>
      <c r="K121" s="237">
        <v>15254.24</v>
      </c>
      <c r="L121" s="35" t="s">
        <v>654</v>
      </c>
    </row>
    <row r="122" spans="1:12" ht="12" x14ac:dyDescent="0.2">
      <c r="A122" t="s">
        <v>155</v>
      </c>
      <c r="B122">
        <v>5377.55</v>
      </c>
      <c r="C122">
        <f>VLOOKUP(A122,'Таблица 3 Динамика'!$A$10:$B$325,2,FALSE)</f>
        <v>5377.55</v>
      </c>
      <c r="D122" t="b">
        <f t="shared" si="3"/>
        <v>1</v>
      </c>
      <c r="H122" t="b">
        <f t="shared" si="4"/>
        <v>1</v>
      </c>
      <c r="I122">
        <f t="shared" si="5"/>
        <v>10974.53</v>
      </c>
      <c r="J122" s="233" t="s">
        <v>153</v>
      </c>
      <c r="K122" s="234">
        <v>10974.53</v>
      </c>
      <c r="L122" s="35" t="s">
        <v>654</v>
      </c>
    </row>
    <row r="123" spans="1:12" ht="12" x14ac:dyDescent="0.2">
      <c r="A123" t="s">
        <v>156</v>
      </c>
      <c r="B123">
        <v>6101.69</v>
      </c>
      <c r="C123">
        <f>VLOOKUP(A123,'Таблица 3 Динамика'!$A$10:$B$325,2,FALSE)</f>
        <v>6101.69</v>
      </c>
      <c r="D123" t="b">
        <f t="shared" si="3"/>
        <v>1</v>
      </c>
      <c r="H123" t="b">
        <f t="shared" si="4"/>
        <v>1</v>
      </c>
      <c r="I123">
        <f t="shared" si="5"/>
        <v>686.44</v>
      </c>
      <c r="J123" s="235" t="s">
        <v>154</v>
      </c>
      <c r="K123" s="238">
        <v>686.44</v>
      </c>
      <c r="L123" s="35" t="s">
        <v>654</v>
      </c>
    </row>
    <row r="124" spans="1:12" ht="12" x14ac:dyDescent="0.2">
      <c r="A124" t="s">
        <v>157</v>
      </c>
      <c r="B124">
        <v>8610.17</v>
      </c>
      <c r="C124">
        <f>VLOOKUP(A124,'Таблица 3 Динамика'!$A$10:$B$325,2,FALSE)</f>
        <v>8610.17</v>
      </c>
      <c r="D124" t="b">
        <f t="shared" si="3"/>
        <v>1</v>
      </c>
      <c r="H124" t="b">
        <f t="shared" si="4"/>
        <v>1</v>
      </c>
      <c r="I124">
        <f t="shared" si="5"/>
        <v>5377.55</v>
      </c>
      <c r="J124" s="233" t="s">
        <v>155</v>
      </c>
      <c r="K124" s="234">
        <v>5377.55</v>
      </c>
      <c r="L124" s="35" t="s">
        <v>654</v>
      </c>
    </row>
    <row r="125" spans="1:12" ht="12" x14ac:dyDescent="0.2">
      <c r="A125" t="s">
        <v>158</v>
      </c>
      <c r="B125">
        <v>33.9</v>
      </c>
      <c r="C125">
        <f>VLOOKUP(A125,'Таблица 3 Динамика'!$A$10:$B$325,2,FALSE)</f>
        <v>33.9</v>
      </c>
      <c r="D125" t="b">
        <f t="shared" si="3"/>
        <v>1</v>
      </c>
      <c r="H125" t="b">
        <f t="shared" si="4"/>
        <v>1</v>
      </c>
      <c r="I125">
        <f t="shared" si="5"/>
        <v>6101.69</v>
      </c>
      <c r="J125" s="235" t="s">
        <v>156</v>
      </c>
      <c r="K125" s="237">
        <v>6101.69</v>
      </c>
      <c r="L125" s="35" t="s">
        <v>654</v>
      </c>
    </row>
    <row r="126" spans="1:12" ht="12" x14ac:dyDescent="0.2">
      <c r="A126" t="s">
        <v>159</v>
      </c>
      <c r="B126">
        <v>1288.1300000000001</v>
      </c>
      <c r="C126">
        <f>VLOOKUP(A126,'Таблица 3 Динамика'!$A$10:$B$325,2,FALSE)</f>
        <v>1288.1300000000001</v>
      </c>
      <c r="D126" t="b">
        <f t="shared" si="3"/>
        <v>1</v>
      </c>
      <c r="H126" t="b">
        <f t="shared" si="4"/>
        <v>1</v>
      </c>
      <c r="I126">
        <f t="shared" si="5"/>
        <v>8610.17</v>
      </c>
      <c r="J126" s="233" t="s">
        <v>157</v>
      </c>
      <c r="K126" s="234">
        <v>8610.17</v>
      </c>
      <c r="L126" s="35" t="s">
        <v>654</v>
      </c>
    </row>
    <row r="127" spans="1:12" ht="12" x14ac:dyDescent="0.2">
      <c r="A127" t="s">
        <v>160</v>
      </c>
      <c r="B127">
        <v>40500</v>
      </c>
      <c r="C127">
        <f>VLOOKUP(A127,'Таблица 3 Динамика'!$A$10:$B$325,2,FALSE)</f>
        <v>40500</v>
      </c>
      <c r="D127" t="b">
        <f t="shared" si="3"/>
        <v>1</v>
      </c>
      <c r="H127" t="b">
        <f t="shared" si="4"/>
        <v>1</v>
      </c>
      <c r="I127">
        <f t="shared" si="5"/>
        <v>33.9</v>
      </c>
      <c r="J127" s="235" t="s">
        <v>158</v>
      </c>
      <c r="K127" s="238">
        <v>33.9</v>
      </c>
      <c r="L127" s="35" t="s">
        <v>654</v>
      </c>
    </row>
    <row r="128" spans="1:12" ht="12" x14ac:dyDescent="0.2">
      <c r="A128" t="s">
        <v>163</v>
      </c>
      <c r="B128">
        <v>76.27</v>
      </c>
      <c r="C128">
        <f>VLOOKUP(A128,'Таблица 3 Динамика'!$A$10:$B$325,2,FALSE)</f>
        <v>76.27</v>
      </c>
      <c r="D128" t="b">
        <f t="shared" si="3"/>
        <v>1</v>
      </c>
      <c r="H128" t="b">
        <f t="shared" si="4"/>
        <v>1</v>
      </c>
      <c r="I128">
        <f t="shared" si="5"/>
        <v>1288.1300000000001</v>
      </c>
      <c r="J128" s="233" t="s">
        <v>159</v>
      </c>
      <c r="K128" s="234">
        <v>1288.1300000000001</v>
      </c>
      <c r="L128" s="35" t="s">
        <v>654</v>
      </c>
    </row>
    <row r="129" spans="1:12" ht="12" x14ac:dyDescent="0.2">
      <c r="A129" t="s">
        <v>161</v>
      </c>
      <c r="B129">
        <v>93.22</v>
      </c>
      <c r="C129">
        <f>VLOOKUP(A129,'Таблица 3 Динамика'!$A$10:$B$325,2,FALSE)</f>
        <v>93.22</v>
      </c>
      <c r="D129" t="b">
        <f t="shared" si="3"/>
        <v>1</v>
      </c>
      <c r="H129" t="b">
        <f t="shared" si="4"/>
        <v>1</v>
      </c>
      <c r="I129">
        <f t="shared" si="5"/>
        <v>40500</v>
      </c>
      <c r="J129" s="235" t="s">
        <v>160</v>
      </c>
      <c r="K129" s="237">
        <v>40500</v>
      </c>
      <c r="L129" s="35" t="s">
        <v>654</v>
      </c>
    </row>
    <row r="130" spans="1:12" ht="12" x14ac:dyDescent="0.2">
      <c r="A130" t="s">
        <v>162</v>
      </c>
      <c r="B130">
        <v>122.04</v>
      </c>
      <c r="C130">
        <f>VLOOKUP(A130,'Таблица 3 Динамика'!$A$10:$B$325,2,FALSE)</f>
        <v>122.04</v>
      </c>
      <c r="D130" t="b">
        <f t="shared" si="3"/>
        <v>1</v>
      </c>
      <c r="H130" t="b">
        <f t="shared" si="4"/>
        <v>1</v>
      </c>
      <c r="I130">
        <f t="shared" si="5"/>
        <v>76.27</v>
      </c>
      <c r="J130" s="233" t="s">
        <v>163</v>
      </c>
      <c r="K130" s="236">
        <v>76.27</v>
      </c>
      <c r="L130" s="35" t="s">
        <v>654</v>
      </c>
    </row>
    <row r="131" spans="1:12" ht="12" x14ac:dyDescent="0.2">
      <c r="A131" t="s">
        <v>588</v>
      </c>
      <c r="B131">
        <v>1416</v>
      </c>
      <c r="C131">
        <f>VLOOKUP(A131,'Таблица 3 Динамика'!$A$10:$B$325,2,FALSE)</f>
        <v>1416</v>
      </c>
      <c r="D131" t="b">
        <f t="shared" ref="D131:D194" si="6">B131=C131</f>
        <v>1</v>
      </c>
      <c r="H131" t="b">
        <f t="shared" ref="H131:H194" si="7">I131=K131</f>
        <v>1</v>
      </c>
      <c r="I131">
        <f t="shared" ref="I131:I194" si="8">VLOOKUP(J131,$A$2:$B$307,2,FALSE)</f>
        <v>93.22</v>
      </c>
      <c r="J131" s="235" t="s">
        <v>161</v>
      </c>
      <c r="K131" s="238">
        <v>93.22</v>
      </c>
      <c r="L131" s="35" t="s">
        <v>654</v>
      </c>
    </row>
    <row r="132" spans="1:12" ht="12" x14ac:dyDescent="0.2">
      <c r="A132" t="s">
        <v>165</v>
      </c>
      <c r="B132">
        <v>15340</v>
      </c>
      <c r="C132">
        <f>VLOOKUP(A132,'Таблица 3 Динамика'!$A$10:$B$325,2,FALSE)</f>
        <v>15340</v>
      </c>
      <c r="D132" t="b">
        <f t="shared" si="6"/>
        <v>1</v>
      </c>
      <c r="H132" t="b">
        <f t="shared" si="7"/>
        <v>1</v>
      </c>
      <c r="I132">
        <f t="shared" si="8"/>
        <v>122.04</v>
      </c>
      <c r="J132" s="233" t="s">
        <v>162</v>
      </c>
      <c r="K132" s="236">
        <v>122.04</v>
      </c>
      <c r="L132" s="35" t="s">
        <v>654</v>
      </c>
    </row>
    <row r="133" spans="1:12" ht="12" x14ac:dyDescent="0.2">
      <c r="A133" t="s">
        <v>166</v>
      </c>
      <c r="B133">
        <v>32568</v>
      </c>
      <c r="C133">
        <f>VLOOKUP(A133,'Таблица 3 Динамика'!$A$10:$B$325,2,FALSE)</f>
        <v>32568</v>
      </c>
      <c r="D133" t="b">
        <f t="shared" si="6"/>
        <v>1</v>
      </c>
      <c r="H133" t="b">
        <f t="shared" si="7"/>
        <v>1</v>
      </c>
      <c r="I133">
        <f t="shared" si="8"/>
        <v>1416</v>
      </c>
      <c r="J133" s="235" t="s">
        <v>164</v>
      </c>
      <c r="K133" s="237">
        <v>1416</v>
      </c>
      <c r="L133" s="35" t="s">
        <v>654</v>
      </c>
    </row>
    <row r="134" spans="1:12" ht="12" x14ac:dyDescent="0.2">
      <c r="A134" t="s">
        <v>167</v>
      </c>
      <c r="B134">
        <v>11042.19</v>
      </c>
      <c r="C134">
        <f>VLOOKUP(A134,'Таблица 3 Динамика'!$A$10:$B$325,2,FALSE)</f>
        <v>11042.19</v>
      </c>
      <c r="D134" t="b">
        <f t="shared" si="6"/>
        <v>1</v>
      </c>
      <c r="H134" t="b">
        <f t="shared" si="7"/>
        <v>1</v>
      </c>
      <c r="I134">
        <f t="shared" si="8"/>
        <v>15340</v>
      </c>
      <c r="J134" s="233" t="s">
        <v>165</v>
      </c>
      <c r="K134" s="234">
        <v>15340</v>
      </c>
      <c r="L134" s="35" t="s">
        <v>654</v>
      </c>
    </row>
    <row r="135" spans="1:12" ht="12" x14ac:dyDescent="0.2">
      <c r="A135" t="s">
        <v>168</v>
      </c>
      <c r="B135">
        <v>26779.66</v>
      </c>
      <c r="C135">
        <f>VLOOKUP(A135,'Таблица 3 Динамика'!$A$10:$B$325,2,FALSE)</f>
        <v>26779.66</v>
      </c>
      <c r="D135" t="b">
        <f t="shared" si="6"/>
        <v>1</v>
      </c>
      <c r="H135" t="b">
        <f t="shared" si="7"/>
        <v>1</v>
      </c>
      <c r="I135">
        <f t="shared" si="8"/>
        <v>32568</v>
      </c>
      <c r="J135" s="235" t="s">
        <v>166</v>
      </c>
      <c r="K135" s="237">
        <v>32568</v>
      </c>
      <c r="L135" s="35" t="s">
        <v>654</v>
      </c>
    </row>
    <row r="136" spans="1:12" ht="12" x14ac:dyDescent="0.2">
      <c r="A136" t="s">
        <v>169</v>
      </c>
      <c r="B136">
        <v>13645</v>
      </c>
      <c r="C136">
        <f>VLOOKUP(A136,'Таблица 3 Динамика'!$A$10:$B$325,2,FALSE)</f>
        <v>13645</v>
      </c>
      <c r="D136" t="b">
        <f t="shared" si="6"/>
        <v>1</v>
      </c>
      <c r="H136" t="b">
        <f t="shared" si="7"/>
        <v>1</v>
      </c>
      <c r="I136">
        <f t="shared" si="8"/>
        <v>11042.19</v>
      </c>
      <c r="J136" s="233" t="s">
        <v>167</v>
      </c>
      <c r="K136" s="234">
        <v>11042.19</v>
      </c>
      <c r="L136" s="35" t="s">
        <v>654</v>
      </c>
    </row>
    <row r="137" spans="1:12" ht="12" x14ac:dyDescent="0.2">
      <c r="A137" t="s">
        <v>170</v>
      </c>
      <c r="B137">
        <v>6532.2</v>
      </c>
      <c r="C137">
        <f>VLOOKUP(A137,'Таблица 3 Динамика'!$A$10:$B$325,2,FALSE)</f>
        <v>6532.2</v>
      </c>
      <c r="D137" t="b">
        <f t="shared" si="6"/>
        <v>1</v>
      </c>
      <c r="H137" t="b">
        <f t="shared" si="7"/>
        <v>1</v>
      </c>
      <c r="I137">
        <f t="shared" si="8"/>
        <v>26779.66</v>
      </c>
      <c r="J137" s="235" t="s">
        <v>168</v>
      </c>
      <c r="K137" s="237">
        <v>26779.66</v>
      </c>
      <c r="L137" s="35" t="s">
        <v>654</v>
      </c>
    </row>
    <row r="138" spans="1:12" ht="12" x14ac:dyDescent="0.2">
      <c r="A138" t="s">
        <v>171</v>
      </c>
      <c r="B138">
        <v>1705</v>
      </c>
      <c r="C138">
        <f>VLOOKUP(A138,'Таблица 3 Динамика'!$A$10:$B$325,2,FALSE)</f>
        <v>1705</v>
      </c>
      <c r="D138" t="b">
        <f t="shared" si="6"/>
        <v>1</v>
      </c>
      <c r="H138" t="b">
        <f t="shared" si="7"/>
        <v>1</v>
      </c>
      <c r="I138">
        <f t="shared" si="8"/>
        <v>13645</v>
      </c>
      <c r="J138" s="233" t="s">
        <v>169</v>
      </c>
      <c r="K138" s="234">
        <v>13645</v>
      </c>
      <c r="L138" s="35" t="s">
        <v>654</v>
      </c>
    </row>
    <row r="139" spans="1:12" ht="12" x14ac:dyDescent="0.2">
      <c r="A139" t="s">
        <v>172</v>
      </c>
      <c r="B139">
        <v>1850</v>
      </c>
      <c r="C139">
        <f>VLOOKUP(A139,'Таблица 3 Динамика'!$A$10:$B$325,2,FALSE)</f>
        <v>1850</v>
      </c>
      <c r="D139" t="b">
        <f t="shared" si="6"/>
        <v>1</v>
      </c>
      <c r="H139" t="b">
        <f t="shared" si="7"/>
        <v>1</v>
      </c>
      <c r="I139">
        <f t="shared" si="8"/>
        <v>6532.2</v>
      </c>
      <c r="J139" s="235" t="s">
        <v>170</v>
      </c>
      <c r="K139" s="237">
        <v>6532.2</v>
      </c>
      <c r="L139" s="35" t="s">
        <v>654</v>
      </c>
    </row>
    <row r="140" spans="1:12" ht="12" x14ac:dyDescent="0.2">
      <c r="A140" s="35" t="s">
        <v>173</v>
      </c>
      <c r="B140">
        <v>97130.51</v>
      </c>
      <c r="C140">
        <f>VLOOKUP(A140,'Таблица 3 Динамика'!$A$10:$B$325,2,FALSE)</f>
        <v>97130.51</v>
      </c>
      <c r="D140" t="b">
        <f t="shared" si="6"/>
        <v>1</v>
      </c>
      <c r="H140" t="b">
        <f t="shared" si="7"/>
        <v>1</v>
      </c>
      <c r="I140">
        <f t="shared" si="8"/>
        <v>1705</v>
      </c>
      <c r="J140" s="233" t="s">
        <v>171</v>
      </c>
      <c r="K140" s="234">
        <v>1705</v>
      </c>
      <c r="L140" s="35" t="s">
        <v>654</v>
      </c>
    </row>
    <row r="141" spans="1:12" ht="12" x14ac:dyDescent="0.2">
      <c r="A141" t="s">
        <v>174</v>
      </c>
      <c r="B141">
        <v>12975.3</v>
      </c>
      <c r="C141">
        <f>VLOOKUP(A141,'Таблица 3 Динамика'!$A$10:$B$325,2,FALSE)</f>
        <v>12975.3</v>
      </c>
      <c r="D141" t="b">
        <f t="shared" si="6"/>
        <v>1</v>
      </c>
      <c r="H141" t="b">
        <f t="shared" si="7"/>
        <v>1</v>
      </c>
      <c r="I141">
        <f t="shared" si="8"/>
        <v>1850</v>
      </c>
      <c r="J141" s="235" t="s">
        <v>172</v>
      </c>
      <c r="K141" s="237">
        <v>1850</v>
      </c>
      <c r="L141" s="35" t="s">
        <v>654</v>
      </c>
    </row>
    <row r="142" spans="1:12" ht="12" x14ac:dyDescent="0.2">
      <c r="A142" t="s">
        <v>175</v>
      </c>
      <c r="B142">
        <v>310</v>
      </c>
      <c r="C142">
        <f>VLOOKUP(A142,'Таблица 3 Динамика'!$A$10:$B$325,2,FALSE)</f>
        <v>310</v>
      </c>
      <c r="D142" t="b">
        <f t="shared" si="6"/>
        <v>1</v>
      </c>
      <c r="H142" t="b">
        <f t="shared" si="7"/>
        <v>1</v>
      </c>
      <c r="I142">
        <f t="shared" si="8"/>
        <v>97130.51</v>
      </c>
      <c r="J142" s="233" t="s">
        <v>173</v>
      </c>
      <c r="K142" s="234">
        <v>97130.51</v>
      </c>
      <c r="L142" s="35" t="s">
        <v>654</v>
      </c>
    </row>
    <row r="143" spans="1:12" ht="12" x14ac:dyDescent="0.2">
      <c r="A143" t="s">
        <v>176</v>
      </c>
      <c r="B143">
        <v>7203.38</v>
      </c>
      <c r="C143">
        <f>VLOOKUP(A143,'Таблица 3 Динамика'!$A$10:$B$325,2,FALSE)</f>
        <v>7203.38</v>
      </c>
      <c r="D143" t="b">
        <f t="shared" si="6"/>
        <v>1</v>
      </c>
      <c r="H143" t="b">
        <f t="shared" si="7"/>
        <v>1</v>
      </c>
      <c r="I143">
        <f t="shared" si="8"/>
        <v>12975.3</v>
      </c>
      <c r="J143" s="235" t="s">
        <v>174</v>
      </c>
      <c r="K143" s="237">
        <v>12975.3</v>
      </c>
      <c r="L143" s="35" t="s">
        <v>654</v>
      </c>
    </row>
    <row r="144" spans="1:12" ht="12" x14ac:dyDescent="0.2">
      <c r="A144" t="s">
        <v>177</v>
      </c>
      <c r="B144">
        <v>1898.3</v>
      </c>
      <c r="C144">
        <f>VLOOKUP(A144,'Таблица 3 Динамика'!$A$10:$B$325,2,FALSE)</f>
        <v>1898.3</v>
      </c>
      <c r="D144" t="b">
        <f t="shared" si="6"/>
        <v>1</v>
      </c>
      <c r="H144" t="b">
        <f t="shared" si="7"/>
        <v>1</v>
      </c>
      <c r="I144">
        <f t="shared" si="8"/>
        <v>310</v>
      </c>
      <c r="J144" s="233" t="s">
        <v>175</v>
      </c>
      <c r="K144" s="236">
        <v>310</v>
      </c>
      <c r="L144" s="35" t="s">
        <v>654</v>
      </c>
    </row>
    <row r="145" spans="1:12" ht="12" x14ac:dyDescent="0.2">
      <c r="A145" t="s">
        <v>178</v>
      </c>
      <c r="B145">
        <v>10190.1</v>
      </c>
      <c r="C145">
        <f>VLOOKUP(A145,'Таблица 3 Динамика'!$A$10:$B$325,2,FALSE)</f>
        <v>10190.1</v>
      </c>
      <c r="D145" t="b">
        <f t="shared" si="6"/>
        <v>1</v>
      </c>
      <c r="H145" t="b">
        <f t="shared" si="7"/>
        <v>1</v>
      </c>
      <c r="I145">
        <f t="shared" si="8"/>
        <v>7203.38</v>
      </c>
      <c r="J145" s="235" t="s">
        <v>176</v>
      </c>
      <c r="K145" s="237">
        <v>7203.38</v>
      </c>
      <c r="L145" s="35" t="s">
        <v>654</v>
      </c>
    </row>
    <row r="146" spans="1:12" ht="12" x14ac:dyDescent="0.2">
      <c r="A146" t="s">
        <v>179</v>
      </c>
      <c r="B146">
        <v>33700.800000000003</v>
      </c>
      <c r="C146">
        <f>VLOOKUP(A146,'Таблица 3 Динамика'!$A$10:$B$325,2,FALSE)</f>
        <v>33700.800000000003</v>
      </c>
      <c r="D146" t="b">
        <f t="shared" si="6"/>
        <v>1</v>
      </c>
      <c r="H146" t="b">
        <f t="shared" si="7"/>
        <v>1</v>
      </c>
      <c r="I146">
        <f t="shared" si="8"/>
        <v>1898.3</v>
      </c>
      <c r="J146" s="233" t="s">
        <v>177</v>
      </c>
      <c r="K146" s="234">
        <v>1898.3</v>
      </c>
      <c r="L146" s="35" t="s">
        <v>654</v>
      </c>
    </row>
    <row r="147" spans="1:12" ht="12" x14ac:dyDescent="0.2">
      <c r="A147" t="s">
        <v>180</v>
      </c>
      <c r="B147">
        <v>1220</v>
      </c>
      <c r="C147">
        <f>VLOOKUP(A147,'Таблица 3 Динамика'!$A$10:$B$325,2,FALSE)</f>
        <v>1220</v>
      </c>
      <c r="D147" t="b">
        <f t="shared" si="6"/>
        <v>1</v>
      </c>
      <c r="H147" t="b">
        <f t="shared" si="7"/>
        <v>1</v>
      </c>
      <c r="I147">
        <f t="shared" si="8"/>
        <v>10190.1</v>
      </c>
      <c r="J147" s="235" t="s">
        <v>178</v>
      </c>
      <c r="K147" s="237">
        <v>10190.1</v>
      </c>
      <c r="L147" s="35" t="s">
        <v>654</v>
      </c>
    </row>
    <row r="148" spans="1:12" ht="12" x14ac:dyDescent="0.2">
      <c r="A148" t="s">
        <v>181</v>
      </c>
      <c r="B148">
        <v>141.02000000000001</v>
      </c>
      <c r="C148">
        <f>VLOOKUP(A148,'Таблица 3 Динамика'!$A$10:$B$325,2,FALSE)</f>
        <v>141.02000000000001</v>
      </c>
      <c r="D148" t="b">
        <f t="shared" si="6"/>
        <v>1</v>
      </c>
      <c r="H148" t="b">
        <f t="shared" si="7"/>
        <v>1</v>
      </c>
      <c r="I148">
        <f t="shared" si="8"/>
        <v>33700.800000000003</v>
      </c>
      <c r="J148" s="233" t="s">
        <v>179</v>
      </c>
      <c r="K148" s="234">
        <v>33700.800000000003</v>
      </c>
      <c r="L148" s="35" t="s">
        <v>654</v>
      </c>
    </row>
    <row r="149" spans="1:12" ht="12" x14ac:dyDescent="0.2">
      <c r="A149" t="s">
        <v>182</v>
      </c>
      <c r="B149">
        <v>22256</v>
      </c>
      <c r="C149">
        <f>VLOOKUP(A149,'Таблица 3 Динамика'!$A$10:$B$325,2,FALSE)</f>
        <v>22256</v>
      </c>
      <c r="D149" t="b">
        <f t="shared" si="6"/>
        <v>1</v>
      </c>
      <c r="H149" t="b">
        <f t="shared" si="7"/>
        <v>1</v>
      </c>
      <c r="I149">
        <f t="shared" si="8"/>
        <v>1220</v>
      </c>
      <c r="J149" s="235" t="s">
        <v>180</v>
      </c>
      <c r="K149" s="237">
        <v>1220</v>
      </c>
      <c r="L149" s="35" t="s">
        <v>654</v>
      </c>
    </row>
    <row r="150" spans="1:12" ht="12" x14ac:dyDescent="0.2">
      <c r="A150" t="s">
        <v>183</v>
      </c>
      <c r="B150">
        <v>46236</v>
      </c>
      <c r="C150">
        <f>VLOOKUP(A150,'Таблица 3 Динамика'!$A$10:$B$325,2,FALSE)</f>
        <v>46236</v>
      </c>
      <c r="D150" t="b">
        <f t="shared" si="6"/>
        <v>1</v>
      </c>
      <c r="H150" t="b">
        <f t="shared" si="7"/>
        <v>1</v>
      </c>
      <c r="I150">
        <f t="shared" si="8"/>
        <v>141.02000000000001</v>
      </c>
      <c r="J150" s="233" t="s">
        <v>181</v>
      </c>
      <c r="K150" s="236">
        <v>141.02000000000001</v>
      </c>
      <c r="L150" s="35" t="s">
        <v>654</v>
      </c>
    </row>
    <row r="151" spans="1:12" ht="12" x14ac:dyDescent="0.2">
      <c r="A151" s="35" t="s">
        <v>184</v>
      </c>
      <c r="B151">
        <v>6486.48</v>
      </c>
      <c r="C151">
        <f>VLOOKUP(A151,'Таблица 3 Динамика'!$A$10:$B$325,2,FALSE)</f>
        <v>6486.48</v>
      </c>
      <c r="D151" t="b">
        <f t="shared" si="6"/>
        <v>1</v>
      </c>
      <c r="H151" t="b">
        <f t="shared" si="7"/>
        <v>1</v>
      </c>
      <c r="I151">
        <f t="shared" si="8"/>
        <v>22256</v>
      </c>
      <c r="J151" s="235" t="s">
        <v>182</v>
      </c>
      <c r="K151" s="237">
        <v>22256</v>
      </c>
      <c r="L151" s="35" t="s">
        <v>654</v>
      </c>
    </row>
    <row r="152" spans="1:12" ht="12" x14ac:dyDescent="0.2">
      <c r="A152" s="35" t="s">
        <v>185</v>
      </c>
      <c r="B152">
        <v>781.55</v>
      </c>
      <c r="C152">
        <f>VLOOKUP(A152,'Таблица 3 Динамика'!$A$10:$B$325,2,FALSE)</f>
        <v>781.55</v>
      </c>
      <c r="D152" t="b">
        <f t="shared" si="6"/>
        <v>1</v>
      </c>
      <c r="H152" t="b">
        <f t="shared" si="7"/>
        <v>1</v>
      </c>
      <c r="I152">
        <f t="shared" si="8"/>
        <v>46236</v>
      </c>
      <c r="J152" s="233" t="s">
        <v>183</v>
      </c>
      <c r="K152" s="234">
        <v>46236</v>
      </c>
      <c r="L152" s="35" t="s">
        <v>654</v>
      </c>
    </row>
    <row r="153" spans="1:12" ht="12" x14ac:dyDescent="0.2">
      <c r="A153" s="35" t="s">
        <v>186</v>
      </c>
      <c r="B153">
        <v>8404.2000000000007</v>
      </c>
      <c r="C153">
        <f>VLOOKUP(A153,'Таблица 3 Динамика'!$A$10:$B$325,2,FALSE)</f>
        <v>8404.2000000000007</v>
      </c>
      <c r="D153" t="b">
        <f t="shared" si="6"/>
        <v>1</v>
      </c>
      <c r="H153" t="b">
        <f t="shared" si="7"/>
        <v>1</v>
      </c>
      <c r="I153">
        <f t="shared" si="8"/>
        <v>6486.48</v>
      </c>
      <c r="J153" s="235" t="s">
        <v>184</v>
      </c>
      <c r="K153" s="237">
        <v>6486.48</v>
      </c>
      <c r="L153" s="35" t="s">
        <v>654</v>
      </c>
    </row>
    <row r="154" spans="1:12" ht="12" x14ac:dyDescent="0.2">
      <c r="A154" t="s">
        <v>187</v>
      </c>
      <c r="B154">
        <v>158492.88</v>
      </c>
      <c r="C154">
        <f>VLOOKUP(A154,'Таблица 3 Динамика'!$A$10:$B$325,2,FALSE)</f>
        <v>158492.88</v>
      </c>
      <c r="D154" t="b">
        <f t="shared" si="6"/>
        <v>1</v>
      </c>
      <c r="H154" t="b">
        <f t="shared" si="7"/>
        <v>1</v>
      </c>
      <c r="I154">
        <f t="shared" si="8"/>
        <v>781.55</v>
      </c>
      <c r="J154" s="233" t="s">
        <v>185</v>
      </c>
      <c r="K154" s="236">
        <v>781.55</v>
      </c>
      <c r="L154" s="35" t="s">
        <v>654</v>
      </c>
    </row>
    <row r="155" spans="1:12" ht="12" x14ac:dyDescent="0.2">
      <c r="A155" t="s">
        <v>188</v>
      </c>
      <c r="B155">
        <v>381921.39</v>
      </c>
      <c r="C155">
        <f>VLOOKUP(A155,'Таблица 3 Динамика'!$A$10:$B$325,2,FALSE)</f>
        <v>381921.39</v>
      </c>
      <c r="D155" t="b">
        <f t="shared" si="6"/>
        <v>1</v>
      </c>
      <c r="H155" t="b">
        <f t="shared" si="7"/>
        <v>1</v>
      </c>
      <c r="I155">
        <f t="shared" si="8"/>
        <v>8404.2000000000007</v>
      </c>
      <c r="J155" s="235" t="s">
        <v>186</v>
      </c>
      <c r="K155" s="237">
        <v>8404.2000000000007</v>
      </c>
      <c r="L155" s="35" t="s">
        <v>654</v>
      </c>
    </row>
    <row r="156" spans="1:12" ht="12" x14ac:dyDescent="0.2">
      <c r="A156" t="s">
        <v>189</v>
      </c>
      <c r="B156">
        <v>1935.19</v>
      </c>
      <c r="C156">
        <f>VLOOKUP(A156,'Таблица 3 Динамика'!$A$10:$B$325,2,FALSE)</f>
        <v>1935.19</v>
      </c>
      <c r="D156" t="b">
        <f t="shared" si="6"/>
        <v>1</v>
      </c>
      <c r="H156" t="b">
        <f t="shared" si="7"/>
        <v>1</v>
      </c>
      <c r="I156">
        <f t="shared" si="8"/>
        <v>158492.88</v>
      </c>
      <c r="J156" s="233" t="s">
        <v>187</v>
      </c>
      <c r="K156" s="234">
        <v>158492.88</v>
      </c>
      <c r="L156" s="35" t="s">
        <v>654</v>
      </c>
    </row>
    <row r="157" spans="1:12" ht="12" x14ac:dyDescent="0.2">
      <c r="A157" t="s">
        <v>190</v>
      </c>
      <c r="B157">
        <v>1881.22</v>
      </c>
      <c r="C157">
        <f>VLOOKUP(A157,'Таблица 3 Динамика'!$A$10:$B$325,2,FALSE)</f>
        <v>1881.22</v>
      </c>
      <c r="D157" t="b">
        <f t="shared" si="6"/>
        <v>1</v>
      </c>
      <c r="H157" t="b">
        <f t="shared" si="7"/>
        <v>1</v>
      </c>
      <c r="I157">
        <f t="shared" si="8"/>
        <v>381921.39</v>
      </c>
      <c r="J157" s="235" t="s">
        <v>188</v>
      </c>
      <c r="K157" s="237">
        <v>381921.39</v>
      </c>
      <c r="L157" s="35" t="s">
        <v>654</v>
      </c>
    </row>
    <row r="158" spans="1:12" ht="12" x14ac:dyDescent="0.2">
      <c r="A158" t="s">
        <v>191</v>
      </c>
      <c r="B158">
        <v>21424.22</v>
      </c>
      <c r="C158">
        <f>VLOOKUP(A158,'Таблица 3 Динамика'!$A$10:$B$325,2,FALSE)</f>
        <v>21424.22</v>
      </c>
      <c r="D158" t="b">
        <f t="shared" si="6"/>
        <v>1</v>
      </c>
      <c r="H158" t="b">
        <f t="shared" si="7"/>
        <v>1</v>
      </c>
      <c r="I158">
        <f t="shared" si="8"/>
        <v>1935.19</v>
      </c>
      <c r="J158" s="233" t="s">
        <v>189</v>
      </c>
      <c r="K158" s="234">
        <v>1935.19</v>
      </c>
      <c r="L158" s="35" t="s">
        <v>654</v>
      </c>
    </row>
    <row r="159" spans="1:12" ht="12" x14ac:dyDescent="0.2">
      <c r="A159" t="s">
        <v>192</v>
      </c>
      <c r="B159">
        <v>7414</v>
      </c>
      <c r="C159">
        <f>VLOOKUP(A159,'Таблица 3 Динамика'!$A$10:$B$325,2,FALSE)</f>
        <v>7414</v>
      </c>
      <c r="D159" t="b">
        <f t="shared" si="6"/>
        <v>1</v>
      </c>
      <c r="H159" t="b">
        <f t="shared" si="7"/>
        <v>1</v>
      </c>
      <c r="I159">
        <f t="shared" si="8"/>
        <v>1881.22</v>
      </c>
      <c r="J159" s="235" t="s">
        <v>190</v>
      </c>
      <c r="K159" s="237">
        <v>1881.22</v>
      </c>
      <c r="L159" s="35" t="s">
        <v>654</v>
      </c>
    </row>
    <row r="160" spans="1:12" ht="12" x14ac:dyDescent="0.2">
      <c r="A160" s="35" t="s">
        <v>193</v>
      </c>
      <c r="B160">
        <v>2609.71</v>
      </c>
      <c r="C160">
        <f>VLOOKUP(A160,'Таблица 3 Динамика'!$A$10:$B$325,2,FALSE)</f>
        <v>2609.71</v>
      </c>
      <c r="D160" t="b">
        <f t="shared" si="6"/>
        <v>1</v>
      </c>
      <c r="H160" t="b">
        <f t="shared" si="7"/>
        <v>1</v>
      </c>
      <c r="I160">
        <f t="shared" si="8"/>
        <v>21424.22</v>
      </c>
      <c r="J160" s="233" t="s">
        <v>191</v>
      </c>
      <c r="K160" s="234">
        <v>21424.22</v>
      </c>
      <c r="L160" s="35" t="s">
        <v>654</v>
      </c>
    </row>
    <row r="161" spans="1:12" ht="12" x14ac:dyDescent="0.2">
      <c r="A161" t="s">
        <v>194</v>
      </c>
      <c r="B161">
        <v>108534.91</v>
      </c>
      <c r="C161">
        <f>VLOOKUP(A161,'Таблица 3 Динамика'!$A$10:$B$325,2,FALSE)</f>
        <v>108534.91</v>
      </c>
      <c r="D161" t="b">
        <f t="shared" si="6"/>
        <v>1</v>
      </c>
      <c r="H161" t="b">
        <f t="shared" si="7"/>
        <v>1</v>
      </c>
      <c r="I161">
        <f t="shared" si="8"/>
        <v>7414</v>
      </c>
      <c r="J161" s="235" t="s">
        <v>192</v>
      </c>
      <c r="K161" s="237">
        <v>7414</v>
      </c>
      <c r="L161" s="35" t="s">
        <v>654</v>
      </c>
    </row>
    <row r="162" spans="1:12" ht="12" x14ac:dyDescent="0.2">
      <c r="A162" s="35" t="s">
        <v>195</v>
      </c>
      <c r="B162">
        <v>4463.3900000000003</v>
      </c>
      <c r="C162">
        <f>VLOOKUP(A162,'Таблица 3 Динамика'!$A$10:$B$325,2,FALSE)</f>
        <v>4463.3900000000003</v>
      </c>
      <c r="D162" t="b">
        <f t="shared" si="6"/>
        <v>1</v>
      </c>
      <c r="H162" t="b">
        <f t="shared" si="7"/>
        <v>1</v>
      </c>
      <c r="I162">
        <f t="shared" si="8"/>
        <v>2609.71</v>
      </c>
      <c r="J162" s="233" t="s">
        <v>193</v>
      </c>
      <c r="K162" s="234">
        <v>2609.71</v>
      </c>
      <c r="L162" s="35" t="s">
        <v>654</v>
      </c>
    </row>
    <row r="163" spans="1:12" ht="12" x14ac:dyDescent="0.2">
      <c r="A163" t="s">
        <v>196</v>
      </c>
      <c r="B163">
        <v>7500</v>
      </c>
      <c r="C163">
        <f>VLOOKUP(A163,'Таблица 3 Динамика'!$A$10:$B$325,2,FALSE)</f>
        <v>7500</v>
      </c>
      <c r="D163" t="b">
        <f t="shared" si="6"/>
        <v>1</v>
      </c>
      <c r="H163" t="b">
        <f t="shared" si="7"/>
        <v>1</v>
      </c>
      <c r="I163">
        <f t="shared" si="8"/>
        <v>108534.91</v>
      </c>
      <c r="J163" s="235" t="s">
        <v>194</v>
      </c>
      <c r="K163" s="237">
        <v>108534.91</v>
      </c>
      <c r="L163" s="35" t="s">
        <v>654</v>
      </c>
    </row>
    <row r="164" spans="1:12" ht="12" x14ac:dyDescent="0.2">
      <c r="A164" t="s">
        <v>197</v>
      </c>
      <c r="B164">
        <v>1946.14</v>
      </c>
      <c r="C164">
        <f>VLOOKUP(A164,'Таблица 3 Динамика'!$A$10:$B$325,2,FALSE)</f>
        <v>1946.14</v>
      </c>
      <c r="D164" t="b">
        <f t="shared" si="6"/>
        <v>1</v>
      </c>
      <c r="H164" t="b">
        <f t="shared" si="7"/>
        <v>1</v>
      </c>
      <c r="I164">
        <f t="shared" si="8"/>
        <v>4463.3900000000003</v>
      </c>
      <c r="J164" s="233" t="s">
        <v>195</v>
      </c>
      <c r="K164" s="234">
        <v>4463.3900000000003</v>
      </c>
      <c r="L164" s="35" t="s">
        <v>654</v>
      </c>
    </row>
    <row r="165" spans="1:12" ht="12" x14ac:dyDescent="0.2">
      <c r="A165" t="s">
        <v>198</v>
      </c>
      <c r="B165">
        <v>115.02</v>
      </c>
      <c r="C165">
        <f>VLOOKUP(A165,'Таблица 3 Динамика'!$A$10:$B$325,2,FALSE)</f>
        <v>115.02</v>
      </c>
      <c r="D165" t="b">
        <f t="shared" si="6"/>
        <v>1</v>
      </c>
      <c r="H165" t="b">
        <f t="shared" si="7"/>
        <v>1</v>
      </c>
      <c r="I165">
        <f t="shared" si="8"/>
        <v>7500</v>
      </c>
      <c r="J165" s="235" t="s">
        <v>196</v>
      </c>
      <c r="K165" s="237">
        <v>7500</v>
      </c>
      <c r="L165" s="35" t="s">
        <v>654</v>
      </c>
    </row>
    <row r="166" spans="1:12" ht="12" x14ac:dyDescent="0.2">
      <c r="A166" t="s">
        <v>199</v>
      </c>
      <c r="B166">
        <v>139.15</v>
      </c>
      <c r="C166">
        <f>VLOOKUP(A166,'Таблица 3 Динамика'!$A$10:$B$325,2,FALSE)</f>
        <v>139.15</v>
      </c>
      <c r="D166" t="b">
        <f t="shared" si="6"/>
        <v>1</v>
      </c>
      <c r="H166" t="b">
        <f t="shared" si="7"/>
        <v>1</v>
      </c>
      <c r="I166">
        <f t="shared" si="8"/>
        <v>1946.14</v>
      </c>
      <c r="J166" s="233" t="s">
        <v>197</v>
      </c>
      <c r="K166" s="234">
        <v>1946.14</v>
      </c>
      <c r="L166" s="35" t="s">
        <v>654</v>
      </c>
    </row>
    <row r="167" spans="1:12" ht="12" x14ac:dyDescent="0.2">
      <c r="A167" t="s">
        <v>200</v>
      </c>
      <c r="B167">
        <v>27968.26</v>
      </c>
      <c r="C167">
        <f>VLOOKUP(A167,'Таблица 3 Динамика'!$A$10:$B$325,2,FALSE)</f>
        <v>27968.26</v>
      </c>
      <c r="D167" t="b">
        <f t="shared" si="6"/>
        <v>1</v>
      </c>
      <c r="H167" t="b">
        <f t="shared" si="7"/>
        <v>1</v>
      </c>
      <c r="I167">
        <f t="shared" si="8"/>
        <v>115.02</v>
      </c>
      <c r="J167" s="235" t="s">
        <v>198</v>
      </c>
      <c r="K167" s="238">
        <v>115.02</v>
      </c>
      <c r="L167" s="35" t="s">
        <v>654</v>
      </c>
    </row>
    <row r="168" spans="1:12" ht="12" x14ac:dyDescent="0.2">
      <c r="A168" t="s">
        <v>201</v>
      </c>
      <c r="B168">
        <v>2796.61</v>
      </c>
      <c r="C168">
        <f>VLOOKUP(A168,'Таблица 3 Динамика'!$A$10:$B$325,2,FALSE)</f>
        <v>2796.61</v>
      </c>
      <c r="D168" t="b">
        <f t="shared" si="6"/>
        <v>1</v>
      </c>
      <c r="H168" t="b">
        <f t="shared" si="7"/>
        <v>1</v>
      </c>
      <c r="I168">
        <f t="shared" si="8"/>
        <v>139.15</v>
      </c>
      <c r="J168" s="233" t="s">
        <v>199</v>
      </c>
      <c r="K168" s="236">
        <v>139.15</v>
      </c>
      <c r="L168" s="35" t="s">
        <v>654</v>
      </c>
    </row>
    <row r="169" spans="1:12" ht="12" x14ac:dyDescent="0.2">
      <c r="A169" t="s">
        <v>202</v>
      </c>
      <c r="B169">
        <v>7042.37</v>
      </c>
      <c r="C169">
        <f>VLOOKUP(A169,'Таблица 3 Динамика'!$A$10:$B$325,2,FALSE)</f>
        <v>7042.37</v>
      </c>
      <c r="D169" t="b">
        <f t="shared" si="6"/>
        <v>1</v>
      </c>
      <c r="H169" t="b">
        <f t="shared" si="7"/>
        <v>1</v>
      </c>
      <c r="I169">
        <f t="shared" si="8"/>
        <v>27968.26</v>
      </c>
      <c r="J169" s="235" t="s">
        <v>200</v>
      </c>
      <c r="K169" s="237">
        <v>27968.26</v>
      </c>
      <c r="L169" s="35" t="s">
        <v>654</v>
      </c>
    </row>
    <row r="170" spans="1:12" ht="12" x14ac:dyDescent="0.2">
      <c r="A170" t="s">
        <v>203</v>
      </c>
      <c r="B170">
        <v>22294.240000000002</v>
      </c>
      <c r="C170">
        <f>VLOOKUP(A170,'Таблица 3 Динамика'!$A$10:$B$325,2,FALSE)</f>
        <v>22294.240000000002</v>
      </c>
      <c r="D170" t="b">
        <f t="shared" si="6"/>
        <v>1</v>
      </c>
      <c r="H170" t="b">
        <f t="shared" si="7"/>
        <v>1</v>
      </c>
      <c r="I170">
        <f t="shared" si="8"/>
        <v>2796.61</v>
      </c>
      <c r="J170" s="233" t="s">
        <v>201</v>
      </c>
      <c r="K170" s="234">
        <v>2796.61</v>
      </c>
      <c r="L170" s="35" t="s">
        <v>654</v>
      </c>
    </row>
    <row r="171" spans="1:12" ht="12" x14ac:dyDescent="0.2">
      <c r="A171" t="s">
        <v>204</v>
      </c>
      <c r="B171">
        <v>3972.03</v>
      </c>
      <c r="C171">
        <f>VLOOKUP(A171,'Таблица 3 Динамика'!$A$10:$B$325,2,FALSE)</f>
        <v>3972.03</v>
      </c>
      <c r="D171" t="b">
        <f t="shared" si="6"/>
        <v>1</v>
      </c>
      <c r="H171" t="b">
        <f t="shared" si="7"/>
        <v>1</v>
      </c>
      <c r="I171">
        <f t="shared" si="8"/>
        <v>7042.37</v>
      </c>
      <c r="J171" s="235" t="s">
        <v>202</v>
      </c>
      <c r="K171" s="237">
        <v>7042.37</v>
      </c>
      <c r="L171" s="35" t="s">
        <v>654</v>
      </c>
    </row>
    <row r="172" spans="1:12" ht="12" x14ac:dyDescent="0.2">
      <c r="A172" s="35" t="s">
        <v>205</v>
      </c>
      <c r="B172">
        <v>304.5</v>
      </c>
      <c r="C172">
        <f>VLOOKUP(A172,'Таблица 3 Динамика'!$A$10:$B$325,2,FALSE)</f>
        <v>304.5</v>
      </c>
      <c r="D172" t="b">
        <f t="shared" si="6"/>
        <v>1</v>
      </c>
      <c r="H172" t="b">
        <f t="shared" si="7"/>
        <v>1</v>
      </c>
      <c r="I172">
        <f t="shared" si="8"/>
        <v>22294.240000000002</v>
      </c>
      <c r="J172" s="233" t="s">
        <v>203</v>
      </c>
      <c r="K172" s="234">
        <v>22294.240000000002</v>
      </c>
      <c r="L172" s="35" t="s">
        <v>654</v>
      </c>
    </row>
    <row r="173" spans="1:12" ht="12" x14ac:dyDescent="0.2">
      <c r="A173" t="s">
        <v>206</v>
      </c>
      <c r="B173">
        <v>886</v>
      </c>
      <c r="C173">
        <f>VLOOKUP(A173,'Таблица 3 Динамика'!$A$10:$B$325,2,FALSE)</f>
        <v>886</v>
      </c>
      <c r="D173" t="b">
        <f t="shared" si="6"/>
        <v>1</v>
      </c>
      <c r="H173" t="b">
        <f t="shared" si="7"/>
        <v>1</v>
      </c>
      <c r="I173">
        <f t="shared" si="8"/>
        <v>3972.03</v>
      </c>
      <c r="J173" s="235" t="s">
        <v>204</v>
      </c>
      <c r="K173" s="237">
        <v>3972.03</v>
      </c>
      <c r="L173" s="35" t="s">
        <v>654</v>
      </c>
    </row>
    <row r="174" spans="1:12" ht="12" x14ac:dyDescent="0.2">
      <c r="A174" t="s">
        <v>207</v>
      </c>
      <c r="B174">
        <v>415.53</v>
      </c>
      <c r="C174">
        <f>VLOOKUP(A174,'Таблица 3 Динамика'!$A$10:$B$325,2,FALSE)</f>
        <v>415.53</v>
      </c>
      <c r="D174" t="b">
        <f t="shared" si="6"/>
        <v>1</v>
      </c>
      <c r="H174" t="b">
        <f t="shared" si="7"/>
        <v>1</v>
      </c>
      <c r="I174">
        <f t="shared" si="8"/>
        <v>304.5</v>
      </c>
      <c r="J174" s="233" t="s">
        <v>205</v>
      </c>
      <c r="K174" s="236">
        <v>304.5</v>
      </c>
      <c r="L174" s="35" t="s">
        <v>654</v>
      </c>
    </row>
    <row r="175" spans="1:12" ht="12" x14ac:dyDescent="0.2">
      <c r="A175" t="s">
        <v>208</v>
      </c>
      <c r="B175">
        <v>676.69</v>
      </c>
      <c r="C175">
        <f>VLOOKUP(A175,'Таблица 3 Динамика'!$A$10:$B$325,2,FALSE)</f>
        <v>676.69</v>
      </c>
      <c r="D175" t="b">
        <f t="shared" si="6"/>
        <v>1</v>
      </c>
      <c r="H175" t="b">
        <f t="shared" si="7"/>
        <v>1</v>
      </c>
      <c r="I175">
        <f t="shared" si="8"/>
        <v>886</v>
      </c>
      <c r="J175" s="235" t="s">
        <v>206</v>
      </c>
      <c r="K175" s="238">
        <v>886</v>
      </c>
      <c r="L175" s="35" t="s">
        <v>654</v>
      </c>
    </row>
    <row r="176" spans="1:12" ht="12" x14ac:dyDescent="0.2">
      <c r="A176" t="s">
        <v>209</v>
      </c>
      <c r="B176">
        <v>298.31</v>
      </c>
      <c r="C176">
        <f>VLOOKUP(A176,'Таблица 3 Динамика'!$A$10:$B$325,2,FALSE)</f>
        <v>298.31</v>
      </c>
      <c r="D176" t="b">
        <f t="shared" si="6"/>
        <v>1</v>
      </c>
      <c r="H176" t="b">
        <f t="shared" si="7"/>
        <v>1</v>
      </c>
      <c r="I176">
        <f t="shared" si="8"/>
        <v>415.53</v>
      </c>
      <c r="J176" s="233" t="s">
        <v>207</v>
      </c>
      <c r="K176" s="236">
        <v>415.53</v>
      </c>
      <c r="L176" s="35" t="s">
        <v>654</v>
      </c>
    </row>
    <row r="177" spans="1:12" ht="12" x14ac:dyDescent="0.2">
      <c r="A177" t="s">
        <v>210</v>
      </c>
      <c r="B177">
        <v>652.54</v>
      </c>
      <c r="C177">
        <f>VLOOKUP(A177,'Таблица 3 Динамика'!$A$10:$B$325,2,FALSE)</f>
        <v>652.54</v>
      </c>
      <c r="D177" t="b">
        <f t="shared" si="6"/>
        <v>1</v>
      </c>
      <c r="H177" t="b">
        <f t="shared" si="7"/>
        <v>1</v>
      </c>
      <c r="I177">
        <f t="shared" si="8"/>
        <v>676.69</v>
      </c>
      <c r="J177" s="235" t="s">
        <v>208</v>
      </c>
      <c r="K177" s="238">
        <v>676.69</v>
      </c>
      <c r="L177" s="35" t="s">
        <v>654</v>
      </c>
    </row>
    <row r="178" spans="1:12" ht="12" x14ac:dyDescent="0.2">
      <c r="A178" t="s">
        <v>211</v>
      </c>
      <c r="B178">
        <v>936.44</v>
      </c>
      <c r="C178">
        <f>VLOOKUP(A178,'Таблица 3 Динамика'!$A$10:$B$325,2,FALSE)</f>
        <v>936.44</v>
      </c>
      <c r="D178" t="b">
        <f t="shared" si="6"/>
        <v>1</v>
      </c>
      <c r="H178" t="b">
        <f t="shared" si="7"/>
        <v>1</v>
      </c>
      <c r="I178">
        <f t="shared" si="8"/>
        <v>298.31</v>
      </c>
      <c r="J178" s="233" t="s">
        <v>209</v>
      </c>
      <c r="K178" s="236">
        <v>298.31</v>
      </c>
      <c r="L178" s="35" t="s">
        <v>654</v>
      </c>
    </row>
    <row r="179" spans="1:12" ht="12" x14ac:dyDescent="0.2">
      <c r="A179" t="s">
        <v>212</v>
      </c>
      <c r="B179">
        <v>355.93</v>
      </c>
      <c r="C179">
        <f>VLOOKUP(A179,'Таблица 3 Динамика'!$A$10:$B$325,2,FALSE)</f>
        <v>355.93</v>
      </c>
      <c r="D179" t="b">
        <f t="shared" si="6"/>
        <v>1</v>
      </c>
      <c r="H179" t="b">
        <f t="shared" si="7"/>
        <v>1</v>
      </c>
      <c r="I179">
        <f t="shared" si="8"/>
        <v>652.54</v>
      </c>
      <c r="J179" s="235" t="s">
        <v>210</v>
      </c>
      <c r="K179" s="238">
        <v>652.54</v>
      </c>
      <c r="L179" s="35" t="s">
        <v>654</v>
      </c>
    </row>
    <row r="180" spans="1:12" ht="12" x14ac:dyDescent="0.2">
      <c r="A180" t="s">
        <v>213</v>
      </c>
      <c r="B180">
        <v>86.44</v>
      </c>
      <c r="C180">
        <f>VLOOKUP(A180,'Таблица 3 Динамика'!$A$10:$B$325,2,FALSE)</f>
        <v>86.44</v>
      </c>
      <c r="D180" t="b">
        <f t="shared" si="6"/>
        <v>1</v>
      </c>
      <c r="H180" t="b">
        <f t="shared" si="7"/>
        <v>1</v>
      </c>
      <c r="I180">
        <f t="shared" si="8"/>
        <v>936.44</v>
      </c>
      <c r="J180" s="233" t="s">
        <v>211</v>
      </c>
      <c r="K180" s="236">
        <v>936.44</v>
      </c>
      <c r="L180" s="35" t="s">
        <v>654</v>
      </c>
    </row>
    <row r="181" spans="1:12" ht="12" x14ac:dyDescent="0.2">
      <c r="A181" t="s">
        <v>214</v>
      </c>
      <c r="B181">
        <v>86.57</v>
      </c>
      <c r="C181">
        <f>VLOOKUP(A181,'Таблица 3 Динамика'!$A$10:$B$325,2,FALSE)</f>
        <v>86.57</v>
      </c>
      <c r="D181" t="b">
        <f t="shared" si="6"/>
        <v>1</v>
      </c>
      <c r="H181" t="b">
        <f t="shared" si="7"/>
        <v>1</v>
      </c>
      <c r="I181">
        <f t="shared" si="8"/>
        <v>355.93</v>
      </c>
      <c r="J181" s="235" t="s">
        <v>212</v>
      </c>
      <c r="K181" s="238">
        <v>355.93</v>
      </c>
      <c r="L181" s="35" t="s">
        <v>654</v>
      </c>
    </row>
    <row r="182" spans="1:12" ht="12" x14ac:dyDescent="0.2">
      <c r="A182" t="s">
        <v>215</v>
      </c>
      <c r="B182">
        <v>300</v>
      </c>
      <c r="C182">
        <f>VLOOKUP(A182,'Таблица 3 Динамика'!$A$10:$B$325,2,FALSE)</f>
        <v>300</v>
      </c>
      <c r="D182" t="b">
        <f t="shared" si="6"/>
        <v>1</v>
      </c>
      <c r="H182" t="b">
        <f t="shared" si="7"/>
        <v>1</v>
      </c>
      <c r="I182">
        <f t="shared" si="8"/>
        <v>86.44</v>
      </c>
      <c r="J182" s="233" t="s">
        <v>213</v>
      </c>
      <c r="K182" s="236">
        <v>86.44</v>
      </c>
      <c r="L182" s="35" t="s">
        <v>654</v>
      </c>
    </row>
    <row r="183" spans="1:12" ht="12" x14ac:dyDescent="0.2">
      <c r="A183" t="s">
        <v>216</v>
      </c>
      <c r="B183">
        <v>4130</v>
      </c>
      <c r="C183">
        <f>VLOOKUP(A183,'Таблица 3 Динамика'!$A$10:$B$325,2,FALSE)</f>
        <v>4130</v>
      </c>
      <c r="D183" t="b">
        <f t="shared" si="6"/>
        <v>1</v>
      </c>
      <c r="H183" t="b">
        <f t="shared" si="7"/>
        <v>1</v>
      </c>
      <c r="I183">
        <f t="shared" si="8"/>
        <v>86.57</v>
      </c>
      <c r="J183" s="235" t="s">
        <v>214</v>
      </c>
      <c r="K183" s="238">
        <v>86.57</v>
      </c>
      <c r="L183" s="35" t="s">
        <v>654</v>
      </c>
    </row>
    <row r="184" spans="1:12" ht="12" x14ac:dyDescent="0.2">
      <c r="A184" t="s">
        <v>217</v>
      </c>
      <c r="B184">
        <v>310.18</v>
      </c>
      <c r="C184">
        <f>VLOOKUP(A184,'Таблица 3 Динамика'!$A$10:$B$325,2,FALSE)</f>
        <v>310.18</v>
      </c>
      <c r="D184" t="b">
        <f t="shared" si="6"/>
        <v>1</v>
      </c>
      <c r="H184" t="b">
        <f t="shared" si="7"/>
        <v>1</v>
      </c>
      <c r="I184">
        <f t="shared" si="8"/>
        <v>300</v>
      </c>
      <c r="J184" s="233" t="s">
        <v>215</v>
      </c>
      <c r="K184" s="236">
        <v>300</v>
      </c>
      <c r="L184" s="35" t="s">
        <v>654</v>
      </c>
    </row>
    <row r="185" spans="1:12" ht="12" x14ac:dyDescent="0.2">
      <c r="A185" t="s">
        <v>218</v>
      </c>
      <c r="B185">
        <v>1162.71</v>
      </c>
      <c r="C185">
        <f>VLOOKUP(A185,'Таблица 3 Динамика'!$A$10:$B$325,2,FALSE)</f>
        <v>1162.71</v>
      </c>
      <c r="D185" t="b">
        <f t="shared" si="6"/>
        <v>1</v>
      </c>
      <c r="H185" t="b">
        <f t="shared" si="7"/>
        <v>1</v>
      </c>
      <c r="I185">
        <f t="shared" si="8"/>
        <v>4130</v>
      </c>
      <c r="J185" s="235" t="s">
        <v>216</v>
      </c>
      <c r="K185" s="237">
        <v>4130</v>
      </c>
      <c r="L185" s="35" t="s">
        <v>654</v>
      </c>
    </row>
    <row r="186" spans="1:12" ht="12" x14ac:dyDescent="0.2">
      <c r="A186" t="s">
        <v>219</v>
      </c>
      <c r="B186">
        <v>9761.48</v>
      </c>
      <c r="C186">
        <f>VLOOKUP(A186,'Таблица 3 Динамика'!$A$10:$B$325,2,FALSE)</f>
        <v>9761.48</v>
      </c>
      <c r="D186" t="b">
        <f t="shared" si="6"/>
        <v>1</v>
      </c>
      <c r="H186" t="b">
        <f t="shared" si="7"/>
        <v>1</v>
      </c>
      <c r="I186">
        <f t="shared" si="8"/>
        <v>310.18</v>
      </c>
      <c r="J186" s="233" t="s">
        <v>217</v>
      </c>
      <c r="K186" s="236">
        <v>310.18</v>
      </c>
      <c r="L186" s="35" t="s">
        <v>654</v>
      </c>
    </row>
    <row r="187" spans="1:12" ht="12" x14ac:dyDescent="0.2">
      <c r="A187" t="s">
        <v>220</v>
      </c>
      <c r="B187">
        <v>203</v>
      </c>
      <c r="C187">
        <f>VLOOKUP(A187,'Таблица 3 Динамика'!$A$10:$B$325,2,FALSE)</f>
        <v>203</v>
      </c>
      <c r="D187" t="b">
        <f t="shared" si="6"/>
        <v>1</v>
      </c>
      <c r="H187" t="b">
        <f t="shared" si="7"/>
        <v>1</v>
      </c>
      <c r="I187">
        <f t="shared" si="8"/>
        <v>1162.71</v>
      </c>
      <c r="J187" s="235" t="s">
        <v>218</v>
      </c>
      <c r="K187" s="237">
        <v>1162.71</v>
      </c>
      <c r="L187" s="35" t="s">
        <v>654</v>
      </c>
    </row>
    <row r="188" spans="1:12" ht="12" x14ac:dyDescent="0.2">
      <c r="A188" t="s">
        <v>221</v>
      </c>
      <c r="B188">
        <v>237.29</v>
      </c>
      <c r="C188">
        <f>VLOOKUP(A188,'Таблица 3 Динамика'!$A$10:$B$325,2,FALSE)</f>
        <v>237.29</v>
      </c>
      <c r="D188" t="b">
        <f t="shared" si="6"/>
        <v>1</v>
      </c>
      <c r="H188" t="b">
        <f t="shared" si="7"/>
        <v>1</v>
      </c>
      <c r="I188">
        <f t="shared" si="8"/>
        <v>9761.48</v>
      </c>
      <c r="J188" s="233" t="s">
        <v>219</v>
      </c>
      <c r="K188" s="234">
        <v>9761.48</v>
      </c>
      <c r="L188" s="35" t="s">
        <v>654</v>
      </c>
    </row>
    <row r="189" spans="1:12" ht="12" x14ac:dyDescent="0.2">
      <c r="A189" t="s">
        <v>222</v>
      </c>
      <c r="B189">
        <v>11604.36</v>
      </c>
      <c r="C189">
        <f>VLOOKUP(A189,'Таблица 3 Динамика'!$A$10:$B$325,2,FALSE)</f>
        <v>11604.36</v>
      </c>
      <c r="D189" t="b">
        <f t="shared" si="6"/>
        <v>1</v>
      </c>
      <c r="H189" t="b">
        <f t="shared" si="7"/>
        <v>1</v>
      </c>
      <c r="I189">
        <f t="shared" si="8"/>
        <v>203</v>
      </c>
      <c r="J189" s="235" t="s">
        <v>220</v>
      </c>
      <c r="K189" s="238">
        <v>203</v>
      </c>
      <c r="L189" s="35" t="s">
        <v>654</v>
      </c>
    </row>
    <row r="190" spans="1:12" ht="12" x14ac:dyDescent="0.2">
      <c r="A190" t="s">
        <v>223</v>
      </c>
      <c r="B190">
        <v>10095.36</v>
      </c>
      <c r="C190">
        <f>VLOOKUP(A190,'Таблица 3 Динамика'!$A$10:$B$325,2,FALSE)</f>
        <v>10095.36</v>
      </c>
      <c r="D190" t="b">
        <f t="shared" si="6"/>
        <v>1</v>
      </c>
      <c r="H190" t="b">
        <f t="shared" si="7"/>
        <v>1</v>
      </c>
      <c r="I190">
        <f t="shared" si="8"/>
        <v>237.29</v>
      </c>
      <c r="J190" s="233" t="s">
        <v>221</v>
      </c>
      <c r="K190" s="236">
        <v>237.29</v>
      </c>
      <c r="L190" s="35" t="s">
        <v>654</v>
      </c>
    </row>
    <row r="191" spans="1:12" ht="12" x14ac:dyDescent="0.2">
      <c r="A191" t="s">
        <v>224</v>
      </c>
      <c r="B191">
        <v>8.5399999999999991</v>
      </c>
      <c r="C191">
        <f>VLOOKUP(A191,'Таблица 3 Динамика'!$A$10:$B$325,2,FALSE)</f>
        <v>8.5399999999999991</v>
      </c>
      <c r="D191" t="b">
        <f t="shared" si="6"/>
        <v>1</v>
      </c>
      <c r="H191" t="b">
        <f t="shared" si="7"/>
        <v>1</v>
      </c>
      <c r="I191">
        <f t="shared" si="8"/>
        <v>11604.36</v>
      </c>
      <c r="J191" s="235" t="s">
        <v>222</v>
      </c>
      <c r="K191" s="237">
        <v>11604.36</v>
      </c>
      <c r="L191" s="35" t="s">
        <v>654</v>
      </c>
    </row>
    <row r="192" spans="1:12" ht="12" x14ac:dyDescent="0.2">
      <c r="A192" t="s">
        <v>225</v>
      </c>
      <c r="B192">
        <v>3810.22</v>
      </c>
      <c r="C192">
        <f>VLOOKUP(A192,'Таблица 3 Динамика'!$A$10:$B$325,2,FALSE)</f>
        <v>3810.22</v>
      </c>
      <c r="D192" t="b">
        <f t="shared" si="6"/>
        <v>1</v>
      </c>
      <c r="H192" t="b">
        <f t="shared" si="7"/>
        <v>1</v>
      </c>
      <c r="I192">
        <f t="shared" si="8"/>
        <v>10095.36</v>
      </c>
      <c r="J192" s="233" t="s">
        <v>223</v>
      </c>
      <c r="K192" s="234">
        <v>10095.36</v>
      </c>
      <c r="L192" s="35" t="s">
        <v>654</v>
      </c>
    </row>
    <row r="193" spans="1:12" ht="12" x14ac:dyDescent="0.2">
      <c r="A193" s="35" t="s">
        <v>226</v>
      </c>
      <c r="B193">
        <v>151748</v>
      </c>
      <c r="C193">
        <f>VLOOKUP(A193,'Таблица 3 Динамика'!$A$10:$B$325,2,FALSE)</f>
        <v>151748</v>
      </c>
      <c r="D193" t="b">
        <f t="shared" si="6"/>
        <v>1</v>
      </c>
      <c r="H193" t="b">
        <f t="shared" si="7"/>
        <v>1</v>
      </c>
      <c r="I193">
        <f t="shared" si="8"/>
        <v>8.5399999999999991</v>
      </c>
      <c r="J193" s="235" t="s">
        <v>224</v>
      </c>
      <c r="K193" s="238">
        <v>8.5399999999999991</v>
      </c>
      <c r="L193" s="35" t="s">
        <v>654</v>
      </c>
    </row>
    <row r="194" spans="1:12" ht="12" x14ac:dyDescent="0.2">
      <c r="A194" t="s">
        <v>227</v>
      </c>
      <c r="B194">
        <v>13710</v>
      </c>
      <c r="C194">
        <f>VLOOKUP(A194,'Таблица 3 Динамика'!$A$10:$B$325,2,FALSE)</f>
        <v>13710</v>
      </c>
      <c r="D194" t="b">
        <f t="shared" si="6"/>
        <v>1</v>
      </c>
      <c r="H194" t="b">
        <f t="shared" si="7"/>
        <v>1</v>
      </c>
      <c r="I194">
        <f t="shared" si="8"/>
        <v>3810.22</v>
      </c>
      <c r="J194" s="233" t="s">
        <v>225</v>
      </c>
      <c r="K194" s="234">
        <v>3810.22</v>
      </c>
      <c r="L194" s="35" t="s">
        <v>654</v>
      </c>
    </row>
    <row r="195" spans="1:12" ht="12" x14ac:dyDescent="0.2">
      <c r="A195" t="s">
        <v>228</v>
      </c>
      <c r="B195">
        <v>4915.25</v>
      </c>
      <c r="C195">
        <f>VLOOKUP(A195,'Таблица 3 Динамика'!$A$10:$B$325,2,FALSE)</f>
        <v>4915.25</v>
      </c>
      <c r="D195" t="b">
        <f t="shared" ref="D195:D258" si="9">B195=C195</f>
        <v>1</v>
      </c>
      <c r="H195" t="b">
        <f t="shared" ref="H195:H258" si="10">I195=K195</f>
        <v>1</v>
      </c>
      <c r="I195">
        <f t="shared" ref="I195:I258" si="11">VLOOKUP(J195,$A$2:$B$307,2,FALSE)</f>
        <v>151748</v>
      </c>
      <c r="J195" s="235" t="s">
        <v>226</v>
      </c>
      <c r="K195" s="237">
        <v>151748</v>
      </c>
      <c r="L195" s="35" t="s">
        <v>654</v>
      </c>
    </row>
    <row r="196" spans="1:12" ht="12" x14ac:dyDescent="0.2">
      <c r="A196" t="s">
        <v>229</v>
      </c>
      <c r="B196">
        <v>9600</v>
      </c>
      <c r="C196">
        <f>VLOOKUP(A196,'Таблица 3 Динамика'!$A$10:$B$325,2,FALSE)</f>
        <v>9600</v>
      </c>
      <c r="D196" t="b">
        <f t="shared" si="9"/>
        <v>1</v>
      </c>
      <c r="H196" t="b">
        <f t="shared" si="10"/>
        <v>1</v>
      </c>
      <c r="I196">
        <f t="shared" si="11"/>
        <v>13710</v>
      </c>
      <c r="J196" s="233" t="s">
        <v>227</v>
      </c>
      <c r="K196" s="234">
        <v>13710</v>
      </c>
      <c r="L196" s="35" t="s">
        <v>654</v>
      </c>
    </row>
    <row r="197" spans="1:12" ht="12" x14ac:dyDescent="0.2">
      <c r="A197" t="s">
        <v>230</v>
      </c>
      <c r="B197">
        <v>749.16</v>
      </c>
      <c r="C197">
        <f>VLOOKUP(A197,'Таблица 3 Динамика'!$A$10:$B$325,2,FALSE)</f>
        <v>749.16</v>
      </c>
      <c r="D197" t="b">
        <f t="shared" si="9"/>
        <v>1</v>
      </c>
      <c r="H197" t="b">
        <f t="shared" si="10"/>
        <v>1</v>
      </c>
      <c r="I197">
        <f t="shared" si="11"/>
        <v>4915.25</v>
      </c>
      <c r="J197" s="235" t="s">
        <v>228</v>
      </c>
      <c r="K197" s="237">
        <v>4915.25</v>
      </c>
      <c r="L197" s="35" t="s">
        <v>654</v>
      </c>
    </row>
    <row r="198" spans="1:12" ht="12" x14ac:dyDescent="0.2">
      <c r="A198" t="s">
        <v>231</v>
      </c>
      <c r="B198">
        <v>3572.88</v>
      </c>
      <c r="C198">
        <f>VLOOKUP(A198,'Таблица 3 Динамика'!$A$10:$B$325,2,FALSE)</f>
        <v>3572.88</v>
      </c>
      <c r="D198" t="b">
        <f t="shared" si="9"/>
        <v>1</v>
      </c>
      <c r="H198" t="b">
        <f t="shared" si="10"/>
        <v>1</v>
      </c>
      <c r="I198">
        <f t="shared" si="11"/>
        <v>9600</v>
      </c>
      <c r="J198" s="233" t="s">
        <v>229</v>
      </c>
      <c r="K198" s="234">
        <v>9600</v>
      </c>
      <c r="L198" s="35" t="s">
        <v>654</v>
      </c>
    </row>
    <row r="199" spans="1:12" ht="12" x14ac:dyDescent="0.2">
      <c r="A199" t="s">
        <v>232</v>
      </c>
      <c r="B199">
        <v>1822.03</v>
      </c>
      <c r="C199">
        <f>VLOOKUP(A199,'Таблица 3 Динамика'!$A$10:$B$325,2,FALSE)</f>
        <v>1822.03</v>
      </c>
      <c r="D199" t="b">
        <f t="shared" si="9"/>
        <v>1</v>
      </c>
      <c r="H199" t="b">
        <f t="shared" si="10"/>
        <v>1</v>
      </c>
      <c r="I199">
        <f t="shared" si="11"/>
        <v>749.16</v>
      </c>
      <c r="J199" s="235" t="s">
        <v>230</v>
      </c>
      <c r="K199" s="238">
        <v>749.16</v>
      </c>
      <c r="L199" s="35" t="s">
        <v>654</v>
      </c>
    </row>
    <row r="200" spans="1:12" ht="12" x14ac:dyDescent="0.2">
      <c r="A200" t="s">
        <v>233</v>
      </c>
      <c r="B200">
        <v>1541.01</v>
      </c>
      <c r="C200">
        <f>VLOOKUP(A200,'Таблица 3 Динамика'!$A$10:$B$325,2,FALSE)</f>
        <v>1541.01</v>
      </c>
      <c r="D200" t="b">
        <f t="shared" si="9"/>
        <v>1</v>
      </c>
      <c r="H200" t="b">
        <f t="shared" si="10"/>
        <v>1</v>
      </c>
      <c r="I200">
        <f t="shared" si="11"/>
        <v>3572.88</v>
      </c>
      <c r="J200" s="233" t="s">
        <v>231</v>
      </c>
      <c r="K200" s="234">
        <v>3572.88</v>
      </c>
      <c r="L200" s="35" t="s">
        <v>654</v>
      </c>
    </row>
    <row r="201" spans="1:12" ht="12" x14ac:dyDescent="0.2">
      <c r="A201" t="s">
        <v>234</v>
      </c>
      <c r="B201">
        <v>508.47</v>
      </c>
      <c r="C201">
        <f>VLOOKUP(A201,'Таблица 3 Динамика'!$A$10:$B$325,2,FALSE)</f>
        <v>508.47</v>
      </c>
      <c r="D201" t="b">
        <f t="shared" si="9"/>
        <v>1</v>
      </c>
      <c r="H201" t="b">
        <f t="shared" si="10"/>
        <v>1</v>
      </c>
      <c r="I201">
        <f t="shared" si="11"/>
        <v>1822.03</v>
      </c>
      <c r="J201" s="235" t="s">
        <v>232</v>
      </c>
      <c r="K201" s="237">
        <v>1822.03</v>
      </c>
      <c r="L201" s="35" t="s">
        <v>654</v>
      </c>
    </row>
    <row r="202" spans="1:12" ht="12" x14ac:dyDescent="0.2">
      <c r="A202" s="35" t="s">
        <v>235</v>
      </c>
      <c r="B202">
        <v>525.78</v>
      </c>
      <c r="C202">
        <f>VLOOKUP(A202,'Таблица 3 Динамика'!$A$10:$B$325,2,FALSE)</f>
        <v>525.78</v>
      </c>
      <c r="D202" t="b">
        <f t="shared" si="9"/>
        <v>1</v>
      </c>
      <c r="H202" t="b">
        <f t="shared" si="10"/>
        <v>1</v>
      </c>
      <c r="I202">
        <f t="shared" si="11"/>
        <v>1541.01</v>
      </c>
      <c r="J202" s="233" t="s">
        <v>233</v>
      </c>
      <c r="K202" s="234">
        <v>1541.01</v>
      </c>
      <c r="L202" s="35" t="s">
        <v>654</v>
      </c>
    </row>
    <row r="203" spans="1:12" ht="12" x14ac:dyDescent="0.2">
      <c r="A203" t="s">
        <v>236</v>
      </c>
      <c r="B203">
        <v>114.18</v>
      </c>
      <c r="C203">
        <f>VLOOKUP(A203,'Таблица 3 Динамика'!$A$10:$B$325,2,FALSE)</f>
        <v>114.18</v>
      </c>
      <c r="D203" t="b">
        <f t="shared" si="9"/>
        <v>1</v>
      </c>
      <c r="H203" t="b">
        <f t="shared" si="10"/>
        <v>1</v>
      </c>
      <c r="I203">
        <f t="shared" si="11"/>
        <v>508.47</v>
      </c>
      <c r="J203" s="235" t="s">
        <v>234</v>
      </c>
      <c r="K203" s="238">
        <v>508.47</v>
      </c>
      <c r="L203" s="35" t="s">
        <v>654</v>
      </c>
    </row>
    <row r="204" spans="1:12" ht="12" x14ac:dyDescent="0.2">
      <c r="A204" t="s">
        <v>237</v>
      </c>
      <c r="B204">
        <v>5776.56</v>
      </c>
      <c r="C204">
        <f>VLOOKUP(A204,'Таблица 3 Динамика'!$A$10:$B$325,2,FALSE)</f>
        <v>5776.56</v>
      </c>
      <c r="D204" t="b">
        <f t="shared" si="9"/>
        <v>1</v>
      </c>
      <c r="H204" t="b">
        <f t="shared" si="10"/>
        <v>1</v>
      </c>
      <c r="I204">
        <f t="shared" si="11"/>
        <v>525.78</v>
      </c>
      <c r="J204" s="233" t="s">
        <v>235</v>
      </c>
      <c r="K204" s="236">
        <v>525.78</v>
      </c>
      <c r="L204" s="35" t="s">
        <v>654</v>
      </c>
    </row>
    <row r="205" spans="1:12" ht="12" x14ac:dyDescent="0.2">
      <c r="A205" t="s">
        <v>238</v>
      </c>
      <c r="B205">
        <v>11875</v>
      </c>
      <c r="C205">
        <f>VLOOKUP(A205,'Таблица 3 Динамика'!$A$10:$B$325,2,FALSE)</f>
        <v>11875</v>
      </c>
      <c r="D205" t="b">
        <f t="shared" si="9"/>
        <v>1</v>
      </c>
      <c r="H205" t="b">
        <f t="shared" si="10"/>
        <v>1</v>
      </c>
      <c r="I205">
        <f t="shared" si="11"/>
        <v>114.18</v>
      </c>
      <c r="J205" s="235" t="s">
        <v>236</v>
      </c>
      <c r="K205" s="238">
        <v>114.18</v>
      </c>
      <c r="L205" s="35" t="s">
        <v>654</v>
      </c>
    </row>
    <row r="206" spans="1:12" ht="12" x14ac:dyDescent="0.2">
      <c r="A206" t="s">
        <v>239</v>
      </c>
      <c r="B206">
        <v>6446.1</v>
      </c>
      <c r="C206">
        <f>VLOOKUP(A206,'Таблица 3 Динамика'!$A$10:$B$325,2,FALSE)</f>
        <v>6446.1</v>
      </c>
      <c r="D206" t="b">
        <f t="shared" si="9"/>
        <v>1</v>
      </c>
      <c r="H206" t="b">
        <f t="shared" si="10"/>
        <v>1</v>
      </c>
      <c r="I206">
        <f t="shared" si="11"/>
        <v>5776.56</v>
      </c>
      <c r="J206" s="233" t="s">
        <v>237</v>
      </c>
      <c r="K206" s="234">
        <v>5776.56</v>
      </c>
      <c r="L206" s="35" t="s">
        <v>654</v>
      </c>
    </row>
    <row r="207" spans="1:12" ht="12" x14ac:dyDescent="0.2">
      <c r="A207" t="s">
        <v>240</v>
      </c>
      <c r="B207">
        <v>3559.32</v>
      </c>
      <c r="C207">
        <f>VLOOKUP(A207,'Таблица 3 Динамика'!$A$10:$B$325,2,FALSE)</f>
        <v>3559.32</v>
      </c>
      <c r="D207" t="b">
        <f t="shared" si="9"/>
        <v>1</v>
      </c>
      <c r="H207" t="b">
        <f t="shared" si="10"/>
        <v>1</v>
      </c>
      <c r="I207">
        <f t="shared" si="11"/>
        <v>11875</v>
      </c>
      <c r="J207" s="235" t="s">
        <v>238</v>
      </c>
      <c r="K207" s="237">
        <v>11875</v>
      </c>
      <c r="L207" s="35" t="s">
        <v>654</v>
      </c>
    </row>
    <row r="208" spans="1:12" ht="12" x14ac:dyDescent="0.2">
      <c r="A208" t="s">
        <v>241</v>
      </c>
      <c r="B208">
        <v>7891.4</v>
      </c>
      <c r="C208">
        <f>VLOOKUP(A208,'Таблица 3 Динамика'!$A$10:$B$325,2,FALSE)</f>
        <v>7891.4</v>
      </c>
      <c r="D208" t="b">
        <f t="shared" si="9"/>
        <v>1</v>
      </c>
      <c r="H208" t="b">
        <f t="shared" si="10"/>
        <v>1</v>
      </c>
      <c r="I208">
        <f t="shared" si="11"/>
        <v>6446.1</v>
      </c>
      <c r="J208" s="233" t="s">
        <v>239</v>
      </c>
      <c r="K208" s="234">
        <v>6446.1</v>
      </c>
      <c r="L208" s="35" t="s">
        <v>654</v>
      </c>
    </row>
    <row r="209" spans="1:12" ht="12" x14ac:dyDescent="0.2">
      <c r="A209" t="s">
        <v>242</v>
      </c>
      <c r="B209">
        <v>309.66000000000003</v>
      </c>
      <c r="C209">
        <f>VLOOKUP(A209,'Таблица 3 Динамика'!$A$10:$B$325,2,FALSE)</f>
        <v>309.66000000000003</v>
      </c>
      <c r="D209" t="b">
        <f t="shared" si="9"/>
        <v>1</v>
      </c>
      <c r="H209" t="b">
        <f t="shared" si="10"/>
        <v>1</v>
      </c>
      <c r="I209">
        <f t="shared" si="11"/>
        <v>3559.32</v>
      </c>
      <c r="J209" s="235" t="s">
        <v>240</v>
      </c>
      <c r="K209" s="237">
        <v>3559.32</v>
      </c>
      <c r="L209" s="35" t="s">
        <v>654</v>
      </c>
    </row>
    <row r="210" spans="1:12" ht="12" x14ac:dyDescent="0.2">
      <c r="A210" t="s">
        <v>243</v>
      </c>
      <c r="B210">
        <v>162.71</v>
      </c>
      <c r="C210">
        <f>VLOOKUP(A210,'Таблица 3 Динамика'!$A$10:$B$325,2,FALSE)</f>
        <v>162.71</v>
      </c>
      <c r="D210" t="b">
        <f t="shared" si="9"/>
        <v>1</v>
      </c>
      <c r="H210" t="b">
        <f t="shared" si="10"/>
        <v>1</v>
      </c>
      <c r="I210">
        <f t="shared" si="11"/>
        <v>7891.4</v>
      </c>
      <c r="J210" s="233" t="s">
        <v>241</v>
      </c>
      <c r="K210" s="234">
        <v>7891.4</v>
      </c>
      <c r="L210" s="35" t="s">
        <v>654</v>
      </c>
    </row>
    <row r="211" spans="1:12" ht="12" x14ac:dyDescent="0.2">
      <c r="A211" t="s">
        <v>244</v>
      </c>
      <c r="B211">
        <v>2250</v>
      </c>
      <c r="C211">
        <f>VLOOKUP(A211,'Таблица 3 Динамика'!$A$10:$B$325,2,FALSE)</f>
        <v>2250</v>
      </c>
      <c r="D211" t="b">
        <f t="shared" si="9"/>
        <v>1</v>
      </c>
      <c r="H211" t="b">
        <f t="shared" si="10"/>
        <v>1</v>
      </c>
      <c r="I211">
        <f t="shared" si="11"/>
        <v>309.66000000000003</v>
      </c>
      <c r="J211" s="235" t="s">
        <v>242</v>
      </c>
      <c r="K211" s="238">
        <v>309.66000000000003</v>
      </c>
      <c r="L211" s="35" t="s">
        <v>654</v>
      </c>
    </row>
    <row r="212" spans="1:12" ht="12" x14ac:dyDescent="0.2">
      <c r="A212" t="s">
        <v>245</v>
      </c>
      <c r="B212">
        <v>2881.36</v>
      </c>
      <c r="C212">
        <f>VLOOKUP(A212,'Таблица 3 Динамика'!$A$10:$B$325,2,FALSE)</f>
        <v>2881.36</v>
      </c>
      <c r="D212" t="b">
        <f t="shared" si="9"/>
        <v>1</v>
      </c>
      <c r="H212" t="b">
        <f t="shared" si="10"/>
        <v>1</v>
      </c>
      <c r="I212">
        <f t="shared" si="11"/>
        <v>162.71</v>
      </c>
      <c r="J212" s="233" t="s">
        <v>243</v>
      </c>
      <c r="K212" s="236">
        <v>162.71</v>
      </c>
      <c r="L212" s="35" t="s">
        <v>654</v>
      </c>
    </row>
    <row r="213" spans="1:12" ht="12" x14ac:dyDescent="0.2">
      <c r="A213" s="35" t="s">
        <v>246</v>
      </c>
      <c r="B213">
        <v>1105.26</v>
      </c>
      <c r="C213">
        <f>VLOOKUP(A213,'Таблица 3 Динамика'!$A$10:$B$325,2,FALSE)</f>
        <v>1105.26</v>
      </c>
      <c r="D213" t="b">
        <f t="shared" si="9"/>
        <v>1</v>
      </c>
      <c r="H213" t="b">
        <f t="shared" si="10"/>
        <v>1</v>
      </c>
      <c r="I213">
        <f t="shared" si="11"/>
        <v>2250</v>
      </c>
      <c r="J213" s="235" t="s">
        <v>244</v>
      </c>
      <c r="K213" s="237">
        <v>2250</v>
      </c>
      <c r="L213" s="35" t="s">
        <v>654</v>
      </c>
    </row>
    <row r="214" spans="1:12" ht="12" x14ac:dyDescent="0.2">
      <c r="A214" t="s">
        <v>247</v>
      </c>
      <c r="B214">
        <v>10280</v>
      </c>
      <c r="C214">
        <f>VLOOKUP(A214,'Таблица 3 Динамика'!$A$10:$B$325,2,FALSE)</f>
        <v>10280</v>
      </c>
      <c r="D214" t="b">
        <f t="shared" si="9"/>
        <v>1</v>
      </c>
      <c r="H214" t="b">
        <f t="shared" si="10"/>
        <v>1</v>
      </c>
      <c r="I214">
        <f t="shared" si="11"/>
        <v>2881.36</v>
      </c>
      <c r="J214" s="233" t="s">
        <v>245</v>
      </c>
      <c r="K214" s="234">
        <v>2881.36</v>
      </c>
      <c r="L214" s="35" t="s">
        <v>654</v>
      </c>
    </row>
    <row r="215" spans="1:12" ht="12" x14ac:dyDescent="0.2">
      <c r="A215" t="s">
        <v>248</v>
      </c>
      <c r="B215">
        <v>2001.9</v>
      </c>
      <c r="C215">
        <f>VLOOKUP(A215,'Таблица 3 Динамика'!$A$10:$B$325,2,FALSE)</f>
        <v>2001.9</v>
      </c>
      <c r="D215" t="b">
        <f t="shared" si="9"/>
        <v>1</v>
      </c>
      <c r="H215" t="b">
        <f t="shared" si="10"/>
        <v>1</v>
      </c>
      <c r="I215">
        <f t="shared" si="11"/>
        <v>1105.26</v>
      </c>
      <c r="J215" s="235" t="s">
        <v>246</v>
      </c>
      <c r="K215" s="237">
        <v>1105.26</v>
      </c>
      <c r="L215" s="35" t="s">
        <v>654</v>
      </c>
    </row>
    <row r="216" spans="1:12" ht="12" x14ac:dyDescent="0.2">
      <c r="A216" t="s">
        <v>249</v>
      </c>
      <c r="B216">
        <v>55608.1</v>
      </c>
      <c r="C216">
        <f>VLOOKUP(A216,'Таблица 3 Динамика'!$A$10:$B$325,2,FALSE)</f>
        <v>55608.1</v>
      </c>
      <c r="D216" t="b">
        <f t="shared" si="9"/>
        <v>1</v>
      </c>
      <c r="H216" t="b">
        <f t="shared" si="10"/>
        <v>1</v>
      </c>
      <c r="I216">
        <f t="shared" si="11"/>
        <v>10280</v>
      </c>
      <c r="J216" s="233" t="s">
        <v>247</v>
      </c>
      <c r="K216" s="234">
        <v>10280</v>
      </c>
      <c r="L216" s="35" t="s">
        <v>654</v>
      </c>
    </row>
    <row r="217" spans="1:12" ht="12" x14ac:dyDescent="0.2">
      <c r="A217" t="s">
        <v>250</v>
      </c>
      <c r="B217">
        <v>66640.679999999993</v>
      </c>
      <c r="C217">
        <f>VLOOKUP(A217,'Таблица 3 Динамика'!$A$10:$B$325,2,FALSE)</f>
        <v>66640.679999999993</v>
      </c>
      <c r="D217" t="b">
        <f t="shared" si="9"/>
        <v>1</v>
      </c>
      <c r="H217" t="b">
        <f t="shared" si="10"/>
        <v>1</v>
      </c>
      <c r="I217">
        <f t="shared" si="11"/>
        <v>2001.9</v>
      </c>
      <c r="J217" s="235" t="s">
        <v>248</v>
      </c>
      <c r="K217" s="237">
        <v>2001.9</v>
      </c>
      <c r="L217" s="35" t="s">
        <v>654</v>
      </c>
    </row>
    <row r="218" spans="1:12" ht="12" x14ac:dyDescent="0.2">
      <c r="A218" s="35" t="s">
        <v>251</v>
      </c>
      <c r="B218">
        <v>6700.77</v>
      </c>
      <c r="C218">
        <f>VLOOKUP(A218,'Таблица 3 Динамика'!$A$10:$B$325,2,FALSE)</f>
        <v>6700.77</v>
      </c>
      <c r="D218" t="b">
        <f t="shared" si="9"/>
        <v>1</v>
      </c>
      <c r="H218" t="b">
        <f t="shared" si="10"/>
        <v>1</v>
      </c>
      <c r="I218">
        <f t="shared" si="11"/>
        <v>55608.1</v>
      </c>
      <c r="J218" s="233" t="s">
        <v>249</v>
      </c>
      <c r="K218" s="234">
        <v>55608.1</v>
      </c>
      <c r="L218" s="35" t="s">
        <v>654</v>
      </c>
    </row>
    <row r="219" spans="1:12" ht="12" x14ac:dyDescent="0.2">
      <c r="A219" s="35" t="s">
        <v>252</v>
      </c>
      <c r="B219">
        <v>1652.54</v>
      </c>
      <c r="C219">
        <f>VLOOKUP(A219,'Таблица 3 Динамика'!$A$10:$B$325,2,FALSE)</f>
        <v>1652.54</v>
      </c>
      <c r="D219" t="b">
        <f t="shared" si="9"/>
        <v>1</v>
      </c>
      <c r="H219" t="b">
        <f t="shared" si="10"/>
        <v>1</v>
      </c>
      <c r="I219">
        <f t="shared" si="11"/>
        <v>66640.679999999993</v>
      </c>
      <c r="J219" s="235" t="s">
        <v>250</v>
      </c>
      <c r="K219" s="237">
        <v>66640.679999999993</v>
      </c>
      <c r="L219" s="35" t="s">
        <v>654</v>
      </c>
    </row>
    <row r="220" spans="1:12" ht="12" x14ac:dyDescent="0.2">
      <c r="A220" s="35" t="s">
        <v>253</v>
      </c>
      <c r="B220">
        <v>7721.03</v>
      </c>
      <c r="C220">
        <f>VLOOKUP(A220,'Таблица 3 Динамика'!$A$10:$B$325,2,FALSE)</f>
        <v>7721.03</v>
      </c>
      <c r="D220" t="b">
        <f t="shared" si="9"/>
        <v>1</v>
      </c>
      <c r="H220" t="b">
        <f t="shared" si="10"/>
        <v>1</v>
      </c>
      <c r="I220">
        <f t="shared" si="11"/>
        <v>6700.77</v>
      </c>
      <c r="J220" s="233" t="s">
        <v>251</v>
      </c>
      <c r="K220" s="234">
        <v>6700.77</v>
      </c>
      <c r="L220" s="35" t="s">
        <v>654</v>
      </c>
    </row>
    <row r="221" spans="1:12" ht="12" x14ac:dyDescent="0.2">
      <c r="A221" t="s">
        <v>254</v>
      </c>
      <c r="B221">
        <v>6309.97</v>
      </c>
      <c r="C221">
        <f>VLOOKUP(A221,'Таблица 3 Динамика'!$A$10:$B$325,2,FALSE)</f>
        <v>6309.97</v>
      </c>
      <c r="D221" t="b">
        <f t="shared" si="9"/>
        <v>1</v>
      </c>
      <c r="H221" t="b">
        <f t="shared" si="10"/>
        <v>1</v>
      </c>
      <c r="I221">
        <f t="shared" si="11"/>
        <v>1652.54</v>
      </c>
      <c r="J221" s="235" t="s">
        <v>252</v>
      </c>
      <c r="K221" s="237">
        <v>1652.54</v>
      </c>
      <c r="L221" s="35" t="s">
        <v>654</v>
      </c>
    </row>
    <row r="222" spans="1:12" ht="12" x14ac:dyDescent="0.2">
      <c r="A222" t="s">
        <v>255</v>
      </c>
      <c r="B222">
        <v>3274.46</v>
      </c>
      <c r="C222">
        <f>VLOOKUP(A222,'Таблица 3 Динамика'!$A$10:$B$325,2,FALSE)</f>
        <v>3274.46</v>
      </c>
      <c r="D222" t="b">
        <f t="shared" si="9"/>
        <v>1</v>
      </c>
      <c r="H222" t="b">
        <f t="shared" si="10"/>
        <v>1</v>
      </c>
      <c r="I222">
        <f t="shared" si="11"/>
        <v>7721.03</v>
      </c>
      <c r="J222" s="233" t="s">
        <v>253</v>
      </c>
      <c r="K222" s="234">
        <v>7721.03</v>
      </c>
      <c r="L222" s="35" t="s">
        <v>654</v>
      </c>
    </row>
    <row r="223" spans="1:12" ht="12" x14ac:dyDescent="0.2">
      <c r="A223" s="35" t="s">
        <v>256</v>
      </c>
      <c r="B223">
        <v>1698.81</v>
      </c>
      <c r="C223">
        <f>VLOOKUP(A223,'Таблица 3 Динамика'!$A$10:$B$325,2,FALSE)</f>
        <v>1698.81</v>
      </c>
      <c r="D223" t="b">
        <f t="shared" si="9"/>
        <v>1</v>
      </c>
      <c r="H223" t="b">
        <f t="shared" si="10"/>
        <v>1</v>
      </c>
      <c r="I223">
        <f t="shared" si="11"/>
        <v>6309.97</v>
      </c>
      <c r="J223" s="235" t="s">
        <v>254</v>
      </c>
      <c r="K223" s="237">
        <v>6309.97</v>
      </c>
      <c r="L223" s="35" t="s">
        <v>654</v>
      </c>
    </row>
    <row r="224" spans="1:12" ht="12" x14ac:dyDescent="0.2">
      <c r="A224" t="s">
        <v>257</v>
      </c>
      <c r="B224">
        <v>6779.66</v>
      </c>
      <c r="C224">
        <f>VLOOKUP(A224,'Таблица 3 Динамика'!$A$10:$B$325,2,FALSE)</f>
        <v>6779.66</v>
      </c>
      <c r="D224" t="b">
        <f t="shared" si="9"/>
        <v>1</v>
      </c>
      <c r="H224" t="b">
        <f t="shared" si="10"/>
        <v>1</v>
      </c>
      <c r="I224">
        <f t="shared" si="11"/>
        <v>3274.46</v>
      </c>
      <c r="J224" s="233" t="s">
        <v>255</v>
      </c>
      <c r="K224" s="234">
        <v>3274.46</v>
      </c>
      <c r="L224" s="35" t="s">
        <v>654</v>
      </c>
    </row>
    <row r="225" spans="1:12" ht="12" x14ac:dyDescent="0.2">
      <c r="A225" t="s">
        <v>258</v>
      </c>
      <c r="B225">
        <v>4704</v>
      </c>
      <c r="C225">
        <f>VLOOKUP(A225,'Таблица 3 Динамика'!$A$10:$B$325,2,FALSE)</f>
        <v>4704</v>
      </c>
      <c r="D225" t="b">
        <f t="shared" si="9"/>
        <v>1</v>
      </c>
      <c r="H225" t="b">
        <f t="shared" si="10"/>
        <v>1</v>
      </c>
      <c r="I225">
        <f t="shared" si="11"/>
        <v>1698.81</v>
      </c>
      <c r="J225" s="235" t="s">
        <v>256</v>
      </c>
      <c r="K225" s="237">
        <v>1698.81</v>
      </c>
      <c r="L225" s="35" t="s">
        <v>654</v>
      </c>
    </row>
    <row r="226" spans="1:12" ht="12" x14ac:dyDescent="0.2">
      <c r="A226" t="s">
        <v>259</v>
      </c>
      <c r="B226">
        <v>1690.68</v>
      </c>
      <c r="C226">
        <f>VLOOKUP(A226,'Таблица 3 Динамика'!$A$10:$B$325,2,FALSE)</f>
        <v>1690.68</v>
      </c>
      <c r="D226" t="b">
        <f t="shared" si="9"/>
        <v>1</v>
      </c>
      <c r="H226" t="b">
        <f t="shared" si="10"/>
        <v>1</v>
      </c>
      <c r="I226">
        <f t="shared" si="11"/>
        <v>6779.66</v>
      </c>
      <c r="J226" s="233" t="s">
        <v>257</v>
      </c>
      <c r="K226" s="234">
        <v>6779.66</v>
      </c>
      <c r="L226" s="35" t="s">
        <v>654</v>
      </c>
    </row>
    <row r="227" spans="1:12" ht="12" x14ac:dyDescent="0.2">
      <c r="A227" t="s">
        <v>260</v>
      </c>
      <c r="B227">
        <v>2360</v>
      </c>
      <c r="C227">
        <f>VLOOKUP(A227,'Таблица 3 Динамика'!$A$10:$B$325,2,FALSE)</f>
        <v>2360</v>
      </c>
      <c r="D227" t="b">
        <f t="shared" si="9"/>
        <v>1</v>
      </c>
      <c r="H227" t="b">
        <f t="shared" si="10"/>
        <v>1</v>
      </c>
      <c r="I227">
        <f t="shared" si="11"/>
        <v>4704</v>
      </c>
      <c r="J227" s="235" t="s">
        <v>258</v>
      </c>
      <c r="K227" s="237">
        <v>4704</v>
      </c>
      <c r="L227" s="35" t="s">
        <v>654</v>
      </c>
    </row>
    <row r="228" spans="1:12" ht="12" x14ac:dyDescent="0.2">
      <c r="A228" t="s">
        <v>261</v>
      </c>
      <c r="B228">
        <v>198240</v>
      </c>
      <c r="C228">
        <f>VLOOKUP(A228,'Таблица 3 Динамика'!$A$10:$B$325,2,FALSE)</f>
        <v>198240</v>
      </c>
      <c r="D228" t="b">
        <f t="shared" si="9"/>
        <v>1</v>
      </c>
      <c r="H228" t="b">
        <f t="shared" si="10"/>
        <v>1</v>
      </c>
      <c r="I228">
        <f t="shared" si="11"/>
        <v>1690.68</v>
      </c>
      <c r="J228" s="233" t="s">
        <v>259</v>
      </c>
      <c r="K228" s="234">
        <v>1690.68</v>
      </c>
      <c r="L228" s="35" t="s">
        <v>654</v>
      </c>
    </row>
    <row r="229" spans="1:12" ht="12" x14ac:dyDescent="0.2">
      <c r="A229" t="s">
        <v>262</v>
      </c>
      <c r="B229">
        <v>11400</v>
      </c>
      <c r="C229">
        <f>VLOOKUP(A229,'Таблица 3 Динамика'!$A$10:$B$325,2,FALSE)</f>
        <v>11400</v>
      </c>
      <c r="D229" t="b">
        <f t="shared" si="9"/>
        <v>1</v>
      </c>
      <c r="H229" t="b">
        <f t="shared" si="10"/>
        <v>1</v>
      </c>
      <c r="I229">
        <f t="shared" si="11"/>
        <v>2360</v>
      </c>
      <c r="J229" s="235" t="s">
        <v>260</v>
      </c>
      <c r="K229" s="237">
        <v>2360</v>
      </c>
      <c r="L229" s="35" t="s">
        <v>654</v>
      </c>
    </row>
    <row r="230" spans="1:12" ht="12" x14ac:dyDescent="0.2">
      <c r="A230" t="s">
        <v>263</v>
      </c>
      <c r="B230">
        <v>18429</v>
      </c>
      <c r="C230">
        <f>VLOOKUP(A230,'Таблица 3 Динамика'!$A$10:$B$325,2,FALSE)</f>
        <v>18429</v>
      </c>
      <c r="D230" t="b">
        <f t="shared" si="9"/>
        <v>1</v>
      </c>
      <c r="H230" t="b">
        <f t="shared" si="10"/>
        <v>1</v>
      </c>
      <c r="I230">
        <f t="shared" si="11"/>
        <v>198240</v>
      </c>
      <c r="J230" s="233" t="s">
        <v>261</v>
      </c>
      <c r="K230" s="234">
        <v>198240</v>
      </c>
      <c r="L230" s="35" t="s">
        <v>654</v>
      </c>
    </row>
    <row r="231" spans="1:12" ht="12" x14ac:dyDescent="0.2">
      <c r="A231" t="s">
        <v>23</v>
      </c>
      <c r="B231">
        <v>271.57</v>
      </c>
      <c r="C231">
        <f>VLOOKUP(A231,'Таблица 3 Динамика'!$A$10:$B$325,2,FALSE)</f>
        <v>271.57</v>
      </c>
      <c r="D231" t="b">
        <f t="shared" si="9"/>
        <v>1</v>
      </c>
      <c r="H231" t="b">
        <f t="shared" si="10"/>
        <v>1</v>
      </c>
      <c r="I231">
        <f t="shared" si="11"/>
        <v>11400</v>
      </c>
      <c r="J231" s="235" t="s">
        <v>262</v>
      </c>
      <c r="K231" s="237">
        <v>11400</v>
      </c>
      <c r="L231" s="35" t="s">
        <v>654</v>
      </c>
    </row>
    <row r="232" spans="1:12" ht="12" x14ac:dyDescent="0.2">
      <c r="A232" t="s">
        <v>264</v>
      </c>
      <c r="B232">
        <v>418.93</v>
      </c>
      <c r="C232">
        <f>VLOOKUP(A232,'Таблица 3 Динамика'!$A$10:$B$325,2,FALSE)</f>
        <v>418.93</v>
      </c>
      <c r="D232" t="b">
        <f t="shared" si="9"/>
        <v>1</v>
      </c>
      <c r="H232" t="b">
        <f t="shared" si="10"/>
        <v>1</v>
      </c>
      <c r="I232">
        <f t="shared" si="11"/>
        <v>18429</v>
      </c>
      <c r="J232" s="233" t="s">
        <v>263</v>
      </c>
      <c r="K232" s="234">
        <v>18429</v>
      </c>
      <c r="L232" s="35" t="s">
        <v>654</v>
      </c>
    </row>
    <row r="233" spans="1:12" ht="12" x14ac:dyDescent="0.2">
      <c r="A233" t="s">
        <v>265</v>
      </c>
      <c r="B233">
        <v>1898.31</v>
      </c>
      <c r="C233">
        <f>VLOOKUP(A233,'Таблица 3 Динамика'!$A$10:$B$325,2,FALSE)</f>
        <v>1898.31</v>
      </c>
      <c r="D233" t="b">
        <f t="shared" si="9"/>
        <v>1</v>
      </c>
      <c r="H233" t="b">
        <f t="shared" si="10"/>
        <v>1</v>
      </c>
      <c r="I233">
        <f t="shared" si="11"/>
        <v>271.57</v>
      </c>
      <c r="J233" s="235" t="s">
        <v>23</v>
      </c>
      <c r="K233" s="238">
        <v>271.57</v>
      </c>
      <c r="L233" s="35" t="s">
        <v>654</v>
      </c>
    </row>
    <row r="234" spans="1:12" ht="12" x14ac:dyDescent="0.2">
      <c r="A234" t="s">
        <v>266</v>
      </c>
      <c r="B234">
        <v>22627.119999999999</v>
      </c>
      <c r="C234">
        <f>VLOOKUP(A234,'Таблица 3 Динамика'!$A$10:$B$325,2,FALSE)</f>
        <v>22627.119999999999</v>
      </c>
      <c r="D234" t="b">
        <f t="shared" si="9"/>
        <v>1</v>
      </c>
      <c r="H234" t="b">
        <f t="shared" si="10"/>
        <v>1</v>
      </c>
      <c r="I234">
        <f t="shared" si="11"/>
        <v>418.93</v>
      </c>
      <c r="J234" s="233" t="s">
        <v>264</v>
      </c>
      <c r="K234" s="236">
        <v>418.93</v>
      </c>
      <c r="L234" s="35" t="s">
        <v>654</v>
      </c>
    </row>
    <row r="235" spans="1:12" ht="12" x14ac:dyDescent="0.2">
      <c r="A235" t="s">
        <v>267</v>
      </c>
      <c r="B235">
        <v>65101.7</v>
      </c>
      <c r="C235">
        <f>VLOOKUP(A235,'Таблица 3 Динамика'!$A$10:$B$325,2,FALSE)</f>
        <v>65101.7</v>
      </c>
      <c r="D235" t="b">
        <f t="shared" si="9"/>
        <v>1</v>
      </c>
      <c r="H235" t="b">
        <f t="shared" si="10"/>
        <v>1</v>
      </c>
      <c r="I235">
        <f t="shared" si="11"/>
        <v>1898.31</v>
      </c>
      <c r="J235" s="235" t="s">
        <v>265</v>
      </c>
      <c r="K235" s="237">
        <v>1898.31</v>
      </c>
      <c r="L235" s="35" t="s">
        <v>654</v>
      </c>
    </row>
    <row r="236" spans="1:12" ht="12" x14ac:dyDescent="0.2">
      <c r="A236" t="s">
        <v>268</v>
      </c>
      <c r="B236">
        <v>370550.78</v>
      </c>
      <c r="C236">
        <f>VLOOKUP(A236,'Таблица 3 Динамика'!$A$10:$B$325,2,FALSE)</f>
        <v>370550.78</v>
      </c>
      <c r="D236" t="b">
        <f t="shared" si="9"/>
        <v>1</v>
      </c>
      <c r="H236" t="b">
        <f t="shared" si="10"/>
        <v>1</v>
      </c>
      <c r="I236">
        <f t="shared" si="11"/>
        <v>22627.119999999999</v>
      </c>
      <c r="J236" s="233" t="s">
        <v>266</v>
      </c>
      <c r="K236" s="234">
        <v>22627.119999999999</v>
      </c>
      <c r="L236" s="35" t="s">
        <v>654</v>
      </c>
    </row>
    <row r="237" spans="1:12" ht="12" x14ac:dyDescent="0.2">
      <c r="A237" t="s">
        <v>269</v>
      </c>
      <c r="B237">
        <v>1037.29</v>
      </c>
      <c r="C237">
        <f>VLOOKUP(A237,'Таблица 3 Динамика'!$A$10:$B$325,2,FALSE)</f>
        <v>1037.29</v>
      </c>
      <c r="D237" t="b">
        <f t="shared" si="9"/>
        <v>1</v>
      </c>
      <c r="H237" t="b">
        <f t="shared" si="10"/>
        <v>1</v>
      </c>
      <c r="I237">
        <f t="shared" si="11"/>
        <v>65101.7</v>
      </c>
      <c r="J237" s="235" t="s">
        <v>267</v>
      </c>
      <c r="K237" s="237">
        <v>65101.7</v>
      </c>
      <c r="L237" s="35" t="s">
        <v>654</v>
      </c>
    </row>
    <row r="238" spans="1:12" ht="12" x14ac:dyDescent="0.2">
      <c r="A238" t="s">
        <v>270</v>
      </c>
      <c r="B238">
        <v>44237.279999999999</v>
      </c>
      <c r="C238">
        <f>VLOOKUP(A238,'Таблица 3 Динамика'!$A$10:$B$325,2,FALSE)</f>
        <v>44237.279999999999</v>
      </c>
      <c r="D238" t="b">
        <f t="shared" si="9"/>
        <v>1</v>
      </c>
      <c r="H238" t="b">
        <f t="shared" si="10"/>
        <v>1</v>
      </c>
      <c r="I238">
        <f t="shared" si="11"/>
        <v>370550.78</v>
      </c>
      <c r="J238" s="233" t="s">
        <v>268</v>
      </c>
      <c r="K238" s="234">
        <v>370550.78</v>
      </c>
      <c r="L238" s="35" t="s">
        <v>654</v>
      </c>
    </row>
    <row r="239" spans="1:12" ht="24" x14ac:dyDescent="0.2">
      <c r="A239" t="s">
        <v>271</v>
      </c>
      <c r="B239">
        <v>114279.66</v>
      </c>
      <c r="C239">
        <f>VLOOKUP(A239,'Таблица 3 Динамика'!$A$10:$B$325,2,FALSE)</f>
        <v>114279.66</v>
      </c>
      <c r="D239" t="b">
        <f t="shared" si="9"/>
        <v>1</v>
      </c>
      <c r="H239" t="b">
        <f t="shared" si="10"/>
        <v>1</v>
      </c>
      <c r="I239">
        <f t="shared" si="11"/>
        <v>1037.29</v>
      </c>
      <c r="J239" s="235" t="s">
        <v>269</v>
      </c>
      <c r="K239" s="237">
        <v>1037.29</v>
      </c>
      <c r="L239" s="35" t="s">
        <v>654</v>
      </c>
    </row>
    <row r="240" spans="1:12" ht="12" x14ac:dyDescent="0.2">
      <c r="A240" t="s">
        <v>272</v>
      </c>
      <c r="B240">
        <v>131400</v>
      </c>
      <c r="C240">
        <f>VLOOKUP(A240,'Таблица 3 Динамика'!$A$10:$B$325,2,FALSE)</f>
        <v>131400</v>
      </c>
      <c r="D240" t="b">
        <f t="shared" si="9"/>
        <v>1</v>
      </c>
      <c r="H240" t="b">
        <f t="shared" si="10"/>
        <v>1</v>
      </c>
      <c r="I240">
        <f t="shared" si="11"/>
        <v>44237.279999999999</v>
      </c>
      <c r="J240" s="233" t="s">
        <v>270</v>
      </c>
      <c r="K240" s="234">
        <v>44237.279999999999</v>
      </c>
      <c r="L240" s="35" t="s">
        <v>654</v>
      </c>
    </row>
    <row r="241" spans="1:12" ht="12" x14ac:dyDescent="0.2">
      <c r="A241" t="s">
        <v>273</v>
      </c>
      <c r="B241">
        <v>165</v>
      </c>
      <c r="C241">
        <f>VLOOKUP(A241,'Таблица 3 Динамика'!$A$10:$B$325,2,FALSE)</f>
        <v>165</v>
      </c>
      <c r="D241" t="b">
        <f t="shared" si="9"/>
        <v>1</v>
      </c>
      <c r="H241" t="b">
        <f t="shared" si="10"/>
        <v>1</v>
      </c>
      <c r="I241">
        <f t="shared" si="11"/>
        <v>114279.66</v>
      </c>
      <c r="J241" s="235" t="s">
        <v>271</v>
      </c>
      <c r="K241" s="237">
        <v>114279.66</v>
      </c>
      <c r="L241" s="35" t="s">
        <v>654</v>
      </c>
    </row>
    <row r="242" spans="1:12" ht="12" x14ac:dyDescent="0.2">
      <c r="A242" t="s">
        <v>274</v>
      </c>
      <c r="B242">
        <v>55</v>
      </c>
      <c r="C242">
        <f>VLOOKUP(A242,'Таблица 3 Динамика'!$A$10:$B$325,2,FALSE)</f>
        <v>55</v>
      </c>
      <c r="D242" t="b">
        <f t="shared" si="9"/>
        <v>1</v>
      </c>
      <c r="H242" t="b">
        <f t="shared" si="10"/>
        <v>1</v>
      </c>
      <c r="I242">
        <f t="shared" si="11"/>
        <v>131400</v>
      </c>
      <c r="J242" s="233" t="s">
        <v>272</v>
      </c>
      <c r="K242" s="234">
        <v>131400</v>
      </c>
      <c r="L242" s="35" t="s">
        <v>654</v>
      </c>
    </row>
    <row r="243" spans="1:12" ht="12" x14ac:dyDescent="0.2">
      <c r="A243" t="s">
        <v>275</v>
      </c>
      <c r="B243">
        <v>1680</v>
      </c>
      <c r="C243">
        <f>VLOOKUP(A243,'Таблица 3 Динамика'!$A$10:$B$325,2,FALSE)</f>
        <v>1680</v>
      </c>
      <c r="D243" t="b">
        <f t="shared" si="9"/>
        <v>1</v>
      </c>
      <c r="H243" t="b">
        <f t="shared" si="10"/>
        <v>1</v>
      </c>
      <c r="I243">
        <f t="shared" si="11"/>
        <v>165</v>
      </c>
      <c r="J243" s="235" t="s">
        <v>273</v>
      </c>
      <c r="K243" s="238">
        <v>165</v>
      </c>
      <c r="L243" s="35" t="s">
        <v>654</v>
      </c>
    </row>
    <row r="244" spans="1:12" ht="12" x14ac:dyDescent="0.2">
      <c r="A244" t="s">
        <v>276</v>
      </c>
      <c r="B244">
        <v>9551.36</v>
      </c>
      <c r="C244">
        <f>VLOOKUP(A244,'Таблица 3 Динамика'!$A$10:$B$325,2,FALSE)</f>
        <v>9551.36</v>
      </c>
      <c r="D244" t="b">
        <f t="shared" si="9"/>
        <v>1</v>
      </c>
      <c r="H244" t="b">
        <f t="shared" si="10"/>
        <v>1</v>
      </c>
      <c r="I244">
        <f t="shared" si="11"/>
        <v>55</v>
      </c>
      <c r="J244" s="233" t="s">
        <v>274</v>
      </c>
      <c r="K244" s="236">
        <v>55</v>
      </c>
      <c r="L244" s="35" t="s">
        <v>654</v>
      </c>
    </row>
    <row r="245" spans="1:12" ht="12" x14ac:dyDescent="0.2">
      <c r="A245" t="s">
        <v>277</v>
      </c>
      <c r="B245">
        <v>5033.8900000000003</v>
      </c>
      <c r="C245">
        <f>VLOOKUP(A245,'Таблица 3 Динамика'!$A$10:$B$325,2,FALSE)</f>
        <v>5033.8900000000003</v>
      </c>
      <c r="D245" t="b">
        <f t="shared" si="9"/>
        <v>1</v>
      </c>
      <c r="H245" t="b">
        <f t="shared" si="10"/>
        <v>1</v>
      </c>
      <c r="I245">
        <f t="shared" si="11"/>
        <v>1680</v>
      </c>
      <c r="J245" s="235" t="s">
        <v>275</v>
      </c>
      <c r="K245" s="237">
        <v>1680</v>
      </c>
      <c r="L245" s="35" t="s">
        <v>654</v>
      </c>
    </row>
    <row r="246" spans="1:12" ht="12" x14ac:dyDescent="0.2">
      <c r="A246" s="35" t="s">
        <v>278</v>
      </c>
      <c r="B246">
        <v>1328.81</v>
      </c>
      <c r="C246">
        <f>VLOOKUP(A246,'Таблица 3 Динамика'!$A$10:$B$325,2,FALSE)</f>
        <v>1328.81</v>
      </c>
      <c r="D246" t="b">
        <f t="shared" si="9"/>
        <v>1</v>
      </c>
      <c r="H246" t="b">
        <f t="shared" si="10"/>
        <v>1</v>
      </c>
      <c r="I246">
        <f t="shared" si="11"/>
        <v>9551.36</v>
      </c>
      <c r="J246" s="233" t="s">
        <v>276</v>
      </c>
      <c r="K246" s="234">
        <v>9551.36</v>
      </c>
      <c r="L246" s="35" t="s">
        <v>654</v>
      </c>
    </row>
    <row r="247" spans="1:12" ht="12" x14ac:dyDescent="0.2">
      <c r="A247" t="s">
        <v>279</v>
      </c>
      <c r="B247">
        <v>165</v>
      </c>
      <c r="C247">
        <f>VLOOKUP(A247,'Таблица 3 Динамика'!$A$10:$B$325,2,FALSE)</f>
        <v>165</v>
      </c>
      <c r="D247" t="b">
        <f t="shared" si="9"/>
        <v>1</v>
      </c>
      <c r="H247" t="b">
        <f t="shared" si="10"/>
        <v>1</v>
      </c>
      <c r="I247">
        <f t="shared" si="11"/>
        <v>5033.8900000000003</v>
      </c>
      <c r="J247" s="235" t="s">
        <v>277</v>
      </c>
      <c r="K247" s="237">
        <v>5033.8900000000003</v>
      </c>
      <c r="L247" s="35" t="s">
        <v>654</v>
      </c>
    </row>
    <row r="248" spans="1:12" ht="12" x14ac:dyDescent="0.2">
      <c r="A248" t="s">
        <v>280</v>
      </c>
      <c r="B248">
        <v>1058.4000000000001</v>
      </c>
      <c r="C248">
        <f>VLOOKUP(A248,'Таблица 3 Динамика'!$A$10:$B$325,2,FALSE)</f>
        <v>1058.4000000000001</v>
      </c>
      <c r="D248" t="b">
        <f t="shared" si="9"/>
        <v>1</v>
      </c>
      <c r="H248" t="b">
        <f t="shared" si="10"/>
        <v>1</v>
      </c>
      <c r="I248">
        <f t="shared" si="11"/>
        <v>1328.81</v>
      </c>
      <c r="J248" s="233" t="s">
        <v>278</v>
      </c>
      <c r="K248" s="234">
        <v>1328.81</v>
      </c>
      <c r="L248" s="35" t="s">
        <v>654</v>
      </c>
    </row>
    <row r="249" spans="1:12" ht="12" x14ac:dyDescent="0.2">
      <c r="A249" t="s">
        <v>281</v>
      </c>
      <c r="B249">
        <v>20160</v>
      </c>
      <c r="C249">
        <f>VLOOKUP(A249,'Таблица 3 Динамика'!$A$10:$B$325,2,FALSE)</f>
        <v>20160</v>
      </c>
      <c r="D249" t="b">
        <f t="shared" si="9"/>
        <v>1</v>
      </c>
      <c r="H249" t="b">
        <f t="shared" si="10"/>
        <v>1</v>
      </c>
      <c r="I249">
        <f t="shared" si="11"/>
        <v>165</v>
      </c>
      <c r="J249" s="235" t="s">
        <v>279</v>
      </c>
      <c r="K249" s="238">
        <v>165</v>
      </c>
      <c r="L249" s="35" t="s">
        <v>654</v>
      </c>
    </row>
    <row r="250" spans="1:12" ht="12" x14ac:dyDescent="0.2">
      <c r="A250" s="35" t="s">
        <v>282</v>
      </c>
      <c r="B250">
        <v>3708.08</v>
      </c>
      <c r="C250">
        <f>VLOOKUP(A250,'Таблица 3 Динамика'!$A$10:$B$325,2,FALSE)</f>
        <v>3708.08</v>
      </c>
      <c r="D250" t="b">
        <f t="shared" si="9"/>
        <v>1</v>
      </c>
      <c r="H250" t="b">
        <f t="shared" si="10"/>
        <v>1</v>
      </c>
      <c r="I250">
        <f t="shared" si="11"/>
        <v>1058.4000000000001</v>
      </c>
      <c r="J250" s="233" t="s">
        <v>280</v>
      </c>
      <c r="K250" s="234">
        <v>1058.4000000000001</v>
      </c>
      <c r="L250" s="35" t="s">
        <v>654</v>
      </c>
    </row>
    <row r="251" spans="1:12" ht="24" x14ac:dyDescent="0.2">
      <c r="A251" t="s">
        <v>283</v>
      </c>
      <c r="B251">
        <v>3050.85</v>
      </c>
      <c r="C251">
        <f>VLOOKUP(A251,'Таблица 3 Динамика'!$A$10:$B$325,2,FALSE)</f>
        <v>3050.85</v>
      </c>
      <c r="D251" t="b">
        <f t="shared" si="9"/>
        <v>1</v>
      </c>
      <c r="H251" t="b">
        <f t="shared" si="10"/>
        <v>1</v>
      </c>
      <c r="I251">
        <f t="shared" si="11"/>
        <v>20160</v>
      </c>
      <c r="J251" s="235" t="s">
        <v>281</v>
      </c>
      <c r="K251" s="237">
        <v>20160</v>
      </c>
      <c r="L251" s="35" t="s">
        <v>654</v>
      </c>
    </row>
    <row r="252" spans="1:12" ht="12" x14ac:dyDescent="0.2">
      <c r="A252" t="s">
        <v>284</v>
      </c>
      <c r="B252">
        <v>76266.100000000006</v>
      </c>
      <c r="C252">
        <f>VLOOKUP(A252,'Таблица 3 Динамика'!$A$10:$B$325,2,FALSE)</f>
        <v>76266.100000000006</v>
      </c>
      <c r="D252" t="b">
        <f t="shared" si="9"/>
        <v>1</v>
      </c>
      <c r="H252" t="b">
        <f t="shared" si="10"/>
        <v>1</v>
      </c>
      <c r="I252">
        <f t="shared" si="11"/>
        <v>3708.08</v>
      </c>
      <c r="J252" s="233" t="s">
        <v>282</v>
      </c>
      <c r="K252" s="234">
        <v>3708.08</v>
      </c>
      <c r="L252" s="35" t="s">
        <v>654</v>
      </c>
    </row>
    <row r="253" spans="1:12" ht="12" x14ac:dyDescent="0.2">
      <c r="A253" t="s">
        <v>285</v>
      </c>
      <c r="B253">
        <v>11882.19</v>
      </c>
      <c r="C253">
        <f>VLOOKUP(A253,'Таблица 3 Динамика'!$A$10:$B$325,2,FALSE)</f>
        <v>11882.19</v>
      </c>
      <c r="D253" t="b">
        <f t="shared" si="9"/>
        <v>1</v>
      </c>
      <c r="H253" t="b">
        <f t="shared" si="10"/>
        <v>1</v>
      </c>
      <c r="I253">
        <f t="shared" si="11"/>
        <v>3050.85</v>
      </c>
      <c r="J253" s="235" t="s">
        <v>283</v>
      </c>
      <c r="K253" s="237">
        <v>3050.85</v>
      </c>
      <c r="L253" s="35" t="s">
        <v>654</v>
      </c>
    </row>
    <row r="254" spans="1:12" ht="12" x14ac:dyDescent="0.2">
      <c r="A254" t="s">
        <v>286</v>
      </c>
      <c r="B254">
        <v>1140</v>
      </c>
      <c r="C254">
        <f>VLOOKUP(A254,'Таблица 3 Динамика'!$A$10:$B$325,2,FALSE)</f>
        <v>1140</v>
      </c>
      <c r="D254" t="b">
        <f t="shared" si="9"/>
        <v>1</v>
      </c>
      <c r="H254" t="b">
        <f t="shared" si="10"/>
        <v>1</v>
      </c>
      <c r="I254">
        <f t="shared" si="11"/>
        <v>76266.100000000006</v>
      </c>
      <c r="J254" s="233" t="s">
        <v>284</v>
      </c>
      <c r="K254" s="234">
        <v>76266.100000000006</v>
      </c>
      <c r="L254" s="35" t="s">
        <v>654</v>
      </c>
    </row>
    <row r="255" spans="1:12" ht="12" x14ac:dyDescent="0.2">
      <c r="A255" t="s">
        <v>287</v>
      </c>
      <c r="B255">
        <v>1140.04</v>
      </c>
      <c r="C255">
        <f>VLOOKUP(A255,'Таблица 3 Динамика'!$A$10:$B$325,2,FALSE)</f>
        <v>1140.04</v>
      </c>
      <c r="D255" t="b">
        <f t="shared" si="9"/>
        <v>1</v>
      </c>
      <c r="H255" t="b">
        <f t="shared" si="10"/>
        <v>1</v>
      </c>
      <c r="I255">
        <f t="shared" si="11"/>
        <v>11882.19</v>
      </c>
      <c r="J255" s="235" t="s">
        <v>285</v>
      </c>
      <c r="K255" s="237">
        <v>11882.19</v>
      </c>
      <c r="L255" s="35" t="s">
        <v>654</v>
      </c>
    </row>
    <row r="256" spans="1:12" ht="12" x14ac:dyDescent="0.2">
      <c r="A256" s="35" t="s">
        <v>288</v>
      </c>
      <c r="B256">
        <v>4281.6899999999996</v>
      </c>
      <c r="C256">
        <f>VLOOKUP(A256,'Таблица 3 Динамика'!$A$10:$B$325,2,FALSE)</f>
        <v>4281.6899999999996</v>
      </c>
      <c r="D256" t="b">
        <f t="shared" si="9"/>
        <v>1</v>
      </c>
      <c r="H256" t="b">
        <f t="shared" si="10"/>
        <v>1</v>
      </c>
      <c r="I256">
        <f t="shared" si="11"/>
        <v>1140</v>
      </c>
      <c r="J256" s="233" t="s">
        <v>286</v>
      </c>
      <c r="K256" s="234">
        <v>1140</v>
      </c>
      <c r="L256" s="35" t="s">
        <v>654</v>
      </c>
    </row>
    <row r="257" spans="1:12" ht="12" x14ac:dyDescent="0.2">
      <c r="A257" t="s">
        <v>289</v>
      </c>
      <c r="B257">
        <v>173248.14</v>
      </c>
      <c r="C257">
        <f>VLOOKUP(A257,'Таблица 3 Динамика'!$A$10:$B$325,2,FALSE)</f>
        <v>173248.14</v>
      </c>
      <c r="D257" t="b">
        <f t="shared" si="9"/>
        <v>1</v>
      </c>
      <c r="H257" t="b">
        <f t="shared" si="10"/>
        <v>1</v>
      </c>
      <c r="I257">
        <f t="shared" si="11"/>
        <v>1140.04</v>
      </c>
      <c r="J257" s="235" t="s">
        <v>287</v>
      </c>
      <c r="K257" s="237">
        <v>1140.04</v>
      </c>
      <c r="L257" s="35" t="s">
        <v>654</v>
      </c>
    </row>
    <row r="258" spans="1:12" ht="12" x14ac:dyDescent="0.2">
      <c r="A258" s="35" t="s">
        <v>290</v>
      </c>
      <c r="B258">
        <v>71344.7</v>
      </c>
      <c r="C258">
        <f>VLOOKUP(A258,'Таблица 3 Динамика'!$A$10:$B$325,2,FALSE)</f>
        <v>71344.7</v>
      </c>
      <c r="D258" t="b">
        <f t="shared" si="9"/>
        <v>1</v>
      </c>
      <c r="H258" t="b">
        <f t="shared" si="10"/>
        <v>1</v>
      </c>
      <c r="I258">
        <f t="shared" si="11"/>
        <v>4281.6899999999996</v>
      </c>
      <c r="J258" s="233" t="s">
        <v>288</v>
      </c>
      <c r="K258" s="234">
        <v>4281.6899999999996</v>
      </c>
      <c r="L258" s="35" t="s">
        <v>654</v>
      </c>
    </row>
    <row r="259" spans="1:12" ht="12" x14ac:dyDescent="0.2">
      <c r="A259" t="s">
        <v>291</v>
      </c>
      <c r="B259">
        <v>7209.87</v>
      </c>
      <c r="C259">
        <f>VLOOKUP(A259,'Таблица 3 Динамика'!$A$10:$B$325,2,FALSE)</f>
        <v>7209.87</v>
      </c>
      <c r="D259" t="b">
        <f t="shared" ref="D259:D307" si="12">B259=C259</f>
        <v>1</v>
      </c>
      <c r="H259" t="b">
        <f t="shared" ref="H259:H309" si="13">I259=K259</f>
        <v>1</v>
      </c>
      <c r="I259">
        <f t="shared" ref="I259:I309" si="14">VLOOKUP(J259,$A$2:$B$307,2,FALSE)</f>
        <v>173248.14</v>
      </c>
      <c r="J259" s="235" t="s">
        <v>289</v>
      </c>
      <c r="K259" s="237">
        <v>173248.14</v>
      </c>
      <c r="L259" s="35" t="s">
        <v>654</v>
      </c>
    </row>
    <row r="260" spans="1:12" ht="12" x14ac:dyDescent="0.2">
      <c r="A260" s="35" t="s">
        <v>292</v>
      </c>
      <c r="B260">
        <v>13463.14</v>
      </c>
      <c r="C260">
        <f>VLOOKUP(A260,'Таблица 3 Динамика'!$A$10:$B$325,2,FALSE)</f>
        <v>13463.14</v>
      </c>
      <c r="D260" t="b">
        <f t="shared" si="12"/>
        <v>1</v>
      </c>
      <c r="H260" t="b">
        <f t="shared" si="13"/>
        <v>1</v>
      </c>
      <c r="I260">
        <f t="shared" si="14"/>
        <v>71344.7</v>
      </c>
      <c r="J260" s="233" t="s">
        <v>290</v>
      </c>
      <c r="K260" s="234">
        <v>71344.7</v>
      </c>
      <c r="L260" s="35" t="s">
        <v>654</v>
      </c>
    </row>
    <row r="261" spans="1:12" ht="12" x14ac:dyDescent="0.2">
      <c r="A261" t="s">
        <v>293</v>
      </c>
      <c r="B261">
        <v>15890.57</v>
      </c>
      <c r="C261">
        <f>VLOOKUP(A261,'Таблица 3 Динамика'!$A$10:$B$325,2,FALSE)</f>
        <v>15890.57</v>
      </c>
      <c r="D261" t="b">
        <f t="shared" si="12"/>
        <v>1</v>
      </c>
      <c r="H261" t="b">
        <f t="shared" si="13"/>
        <v>1</v>
      </c>
      <c r="I261">
        <f t="shared" si="14"/>
        <v>7209.87</v>
      </c>
      <c r="J261" s="235" t="s">
        <v>291</v>
      </c>
      <c r="K261" s="237">
        <v>7209.87</v>
      </c>
      <c r="L261" s="35" t="s">
        <v>654</v>
      </c>
    </row>
    <row r="262" spans="1:12" ht="12" x14ac:dyDescent="0.2">
      <c r="A262" t="s">
        <v>294</v>
      </c>
      <c r="B262">
        <v>19745.93</v>
      </c>
      <c r="C262">
        <f>VLOOKUP(A262,'Таблица 3 Динамика'!$A$10:$B$325,2,FALSE)</f>
        <v>19745.93</v>
      </c>
      <c r="D262" t="b">
        <f t="shared" si="12"/>
        <v>1</v>
      </c>
      <c r="H262" t="b">
        <f t="shared" si="13"/>
        <v>1</v>
      </c>
      <c r="I262">
        <f t="shared" si="14"/>
        <v>13463.14</v>
      </c>
      <c r="J262" s="233" t="s">
        <v>292</v>
      </c>
      <c r="K262" s="234">
        <v>13463.14</v>
      </c>
      <c r="L262" s="35" t="s">
        <v>654</v>
      </c>
    </row>
    <row r="263" spans="1:12" ht="12" x14ac:dyDescent="0.2">
      <c r="A263" s="35" t="s">
        <v>295</v>
      </c>
      <c r="B263">
        <v>20653.22</v>
      </c>
      <c r="C263">
        <f>VLOOKUP(A263,'Таблица 3 Динамика'!$A$10:$B$325,2,FALSE)</f>
        <v>20653.22</v>
      </c>
      <c r="D263" t="b">
        <f t="shared" si="12"/>
        <v>1</v>
      </c>
      <c r="H263" t="b">
        <f t="shared" si="13"/>
        <v>1</v>
      </c>
      <c r="I263">
        <f t="shared" si="14"/>
        <v>15890.57</v>
      </c>
      <c r="J263" s="235" t="s">
        <v>293</v>
      </c>
      <c r="K263" s="237">
        <v>15890.57</v>
      </c>
      <c r="L263" s="35" t="s">
        <v>654</v>
      </c>
    </row>
    <row r="264" spans="1:12" ht="12" x14ac:dyDescent="0.2">
      <c r="A264" s="35" t="s">
        <v>296</v>
      </c>
      <c r="B264">
        <v>51356.44</v>
      </c>
      <c r="C264">
        <f>VLOOKUP(A264,'Таблица 3 Динамика'!$A$10:$B$325,2,FALSE)</f>
        <v>51356.44</v>
      </c>
      <c r="D264" t="b">
        <f t="shared" si="12"/>
        <v>1</v>
      </c>
      <c r="H264" t="b">
        <f t="shared" si="13"/>
        <v>1</v>
      </c>
      <c r="I264">
        <f t="shared" si="14"/>
        <v>19745.93</v>
      </c>
      <c r="J264" s="233" t="s">
        <v>294</v>
      </c>
      <c r="K264" s="234">
        <v>19745.93</v>
      </c>
      <c r="L264" s="35" t="s">
        <v>654</v>
      </c>
    </row>
    <row r="265" spans="1:12" ht="12" x14ac:dyDescent="0.2">
      <c r="A265" t="s">
        <v>297</v>
      </c>
      <c r="B265">
        <v>94114.57</v>
      </c>
      <c r="C265">
        <f>VLOOKUP(A265,'Таблица 3 Динамика'!$A$10:$B$325,2,FALSE)</f>
        <v>94114.57</v>
      </c>
      <c r="D265" t="b">
        <f t="shared" si="12"/>
        <v>1</v>
      </c>
      <c r="H265" t="b">
        <f t="shared" si="13"/>
        <v>1</v>
      </c>
      <c r="I265">
        <f t="shared" si="14"/>
        <v>20653.22</v>
      </c>
      <c r="J265" s="235" t="s">
        <v>295</v>
      </c>
      <c r="K265" s="237">
        <v>20653.22</v>
      </c>
      <c r="L265" s="35" t="s">
        <v>654</v>
      </c>
    </row>
    <row r="266" spans="1:12" ht="12" x14ac:dyDescent="0.2">
      <c r="A266" t="s">
        <v>298</v>
      </c>
      <c r="B266">
        <v>8972.89</v>
      </c>
      <c r="C266">
        <f>VLOOKUP(A266,'Таблица 3 Динамика'!$A$10:$B$325,2,FALSE)</f>
        <v>8972.89</v>
      </c>
      <c r="D266" t="b">
        <f t="shared" si="12"/>
        <v>1</v>
      </c>
      <c r="H266" t="b">
        <f t="shared" si="13"/>
        <v>1</v>
      </c>
      <c r="I266">
        <f t="shared" si="14"/>
        <v>51356.44</v>
      </c>
      <c r="J266" s="233" t="s">
        <v>296</v>
      </c>
      <c r="K266" s="234">
        <v>51356.44</v>
      </c>
      <c r="L266" s="35" t="s">
        <v>654</v>
      </c>
    </row>
    <row r="267" spans="1:12" ht="12" x14ac:dyDescent="0.2">
      <c r="A267" t="s">
        <v>299</v>
      </c>
      <c r="B267">
        <v>71169.929999999993</v>
      </c>
      <c r="C267">
        <f>VLOOKUP(A267,'Таблица 3 Динамика'!$A$10:$B$325,2,FALSE)</f>
        <v>71169.929999999993</v>
      </c>
      <c r="D267" t="b">
        <f t="shared" si="12"/>
        <v>1</v>
      </c>
      <c r="H267" t="b">
        <f t="shared" si="13"/>
        <v>1</v>
      </c>
      <c r="I267">
        <f t="shared" si="14"/>
        <v>94114.57</v>
      </c>
      <c r="J267" s="235" t="s">
        <v>297</v>
      </c>
      <c r="K267" s="237">
        <v>94114.57</v>
      </c>
      <c r="L267" s="35" t="s">
        <v>654</v>
      </c>
    </row>
    <row r="268" spans="1:12" ht="12" x14ac:dyDescent="0.2">
      <c r="A268" t="s">
        <v>300</v>
      </c>
      <c r="B268">
        <v>2789.28</v>
      </c>
      <c r="C268">
        <f>VLOOKUP(A268,'Таблица 3 Динамика'!$A$10:$B$325,2,FALSE)</f>
        <v>2789.28</v>
      </c>
      <c r="D268" t="b">
        <f t="shared" si="12"/>
        <v>1</v>
      </c>
      <c r="H268" t="b">
        <f t="shared" si="13"/>
        <v>1</v>
      </c>
      <c r="I268">
        <f t="shared" si="14"/>
        <v>8972.89</v>
      </c>
      <c r="J268" s="233" t="s">
        <v>298</v>
      </c>
      <c r="K268" s="234">
        <v>8972.89</v>
      </c>
      <c r="L268" s="35" t="s">
        <v>654</v>
      </c>
    </row>
    <row r="269" spans="1:12" ht="12" x14ac:dyDescent="0.2">
      <c r="A269" t="s">
        <v>301</v>
      </c>
      <c r="B269">
        <v>126781.18</v>
      </c>
      <c r="C269">
        <f>VLOOKUP(A269,'Таблица 3 Динамика'!$A$10:$B$325,2,FALSE)</f>
        <v>126781.18</v>
      </c>
      <c r="D269" t="b">
        <f t="shared" si="12"/>
        <v>1</v>
      </c>
      <c r="H269" t="b">
        <f t="shared" si="13"/>
        <v>1</v>
      </c>
      <c r="I269">
        <f t="shared" si="14"/>
        <v>71169.929999999993</v>
      </c>
      <c r="J269" s="235" t="s">
        <v>299</v>
      </c>
      <c r="K269" s="237">
        <v>71169.929999999993</v>
      </c>
      <c r="L269" s="35" t="s">
        <v>654</v>
      </c>
    </row>
    <row r="270" spans="1:12" ht="12" x14ac:dyDescent="0.2">
      <c r="A270" t="s">
        <v>302</v>
      </c>
      <c r="B270">
        <v>3932.2</v>
      </c>
      <c r="C270">
        <f>VLOOKUP(A270,'Таблица 3 Динамика'!$A$10:$B$325,2,FALSE)</f>
        <v>3932.2</v>
      </c>
      <c r="D270" t="b">
        <f t="shared" si="12"/>
        <v>1</v>
      </c>
      <c r="H270" t="b">
        <f t="shared" si="13"/>
        <v>1</v>
      </c>
      <c r="I270">
        <f t="shared" si="14"/>
        <v>2789.28</v>
      </c>
      <c r="J270" s="233" t="s">
        <v>300</v>
      </c>
      <c r="K270" s="234">
        <v>2789.28</v>
      </c>
      <c r="L270" s="35" t="s">
        <v>654</v>
      </c>
    </row>
    <row r="271" spans="1:12" ht="12" x14ac:dyDescent="0.2">
      <c r="A271" t="s">
        <v>303</v>
      </c>
      <c r="B271">
        <v>3040</v>
      </c>
      <c r="C271">
        <f>VLOOKUP(A271,'Таблица 3 Динамика'!$A$10:$B$325,2,FALSE)</f>
        <v>3040</v>
      </c>
      <c r="D271" t="b">
        <f t="shared" si="12"/>
        <v>1</v>
      </c>
      <c r="H271" t="b">
        <f t="shared" si="13"/>
        <v>1</v>
      </c>
      <c r="I271">
        <f t="shared" si="14"/>
        <v>126781.18</v>
      </c>
      <c r="J271" s="235" t="s">
        <v>301</v>
      </c>
      <c r="K271" s="237">
        <v>126781.18</v>
      </c>
      <c r="L271" s="35" t="s">
        <v>654</v>
      </c>
    </row>
    <row r="272" spans="1:12" ht="12" x14ac:dyDescent="0.2">
      <c r="A272" t="s">
        <v>304</v>
      </c>
      <c r="B272">
        <v>59.32</v>
      </c>
      <c r="C272">
        <f>VLOOKUP(A272,'Таблица 3 Динамика'!$A$10:$B$325,2,FALSE)</f>
        <v>59.32</v>
      </c>
      <c r="D272" t="b">
        <f t="shared" si="12"/>
        <v>1</v>
      </c>
      <c r="H272" t="b">
        <f t="shared" si="13"/>
        <v>1</v>
      </c>
      <c r="I272">
        <f t="shared" si="14"/>
        <v>3932.2</v>
      </c>
      <c r="J272" s="233" t="s">
        <v>302</v>
      </c>
      <c r="K272" s="234">
        <v>3932.2</v>
      </c>
      <c r="L272" s="35" t="s">
        <v>654</v>
      </c>
    </row>
    <row r="273" spans="1:12" ht="12" x14ac:dyDescent="0.2">
      <c r="A273" t="s">
        <v>305</v>
      </c>
      <c r="B273">
        <v>3196.8</v>
      </c>
      <c r="C273">
        <f>VLOOKUP(A273,'Таблица 3 Динамика'!$A$10:$B$325,2,FALSE)</f>
        <v>3196.8</v>
      </c>
      <c r="D273" t="b">
        <f t="shared" si="12"/>
        <v>1</v>
      </c>
      <c r="H273" t="b">
        <f t="shared" si="13"/>
        <v>1</v>
      </c>
      <c r="I273">
        <f t="shared" si="14"/>
        <v>3040</v>
      </c>
      <c r="J273" s="235" t="s">
        <v>303</v>
      </c>
      <c r="K273" s="237">
        <v>3040</v>
      </c>
      <c r="L273" s="35" t="s">
        <v>654</v>
      </c>
    </row>
    <row r="274" spans="1:12" ht="12" x14ac:dyDescent="0.2">
      <c r="A274" t="s">
        <v>306</v>
      </c>
      <c r="B274">
        <v>91568</v>
      </c>
      <c r="C274">
        <f>VLOOKUP(A274,'Таблица 3 Динамика'!$A$10:$B$325,2,FALSE)</f>
        <v>91568</v>
      </c>
      <c r="D274" t="b">
        <f t="shared" si="12"/>
        <v>1</v>
      </c>
      <c r="H274" t="b">
        <f t="shared" si="13"/>
        <v>1</v>
      </c>
      <c r="I274">
        <f t="shared" si="14"/>
        <v>59.32</v>
      </c>
      <c r="J274" s="233" t="s">
        <v>304</v>
      </c>
      <c r="K274" s="236">
        <v>59.32</v>
      </c>
      <c r="L274" s="35" t="s">
        <v>654</v>
      </c>
    </row>
    <row r="275" spans="1:12" ht="12" x14ac:dyDescent="0.2">
      <c r="A275" t="s">
        <v>307</v>
      </c>
      <c r="B275">
        <v>73.22</v>
      </c>
      <c r="C275">
        <f>VLOOKUP(A275,'Таблица 3 Динамика'!$A$10:$B$325,2,FALSE)</f>
        <v>73.22</v>
      </c>
      <c r="D275" t="b">
        <f t="shared" si="12"/>
        <v>1</v>
      </c>
      <c r="H275" t="b">
        <f t="shared" si="13"/>
        <v>1</v>
      </c>
      <c r="I275">
        <f t="shared" si="14"/>
        <v>3196.8</v>
      </c>
      <c r="J275" s="235" t="s">
        <v>305</v>
      </c>
      <c r="K275" s="237">
        <v>3196.8</v>
      </c>
      <c r="L275" s="35" t="s">
        <v>654</v>
      </c>
    </row>
    <row r="276" spans="1:12" ht="12" x14ac:dyDescent="0.2">
      <c r="A276" t="s">
        <v>308</v>
      </c>
      <c r="B276">
        <v>1067.8</v>
      </c>
      <c r="C276">
        <f>VLOOKUP(A276,'Таблица 3 Динамика'!$A$10:$B$325,2,FALSE)</f>
        <v>1067.8</v>
      </c>
      <c r="D276" t="b">
        <f t="shared" si="12"/>
        <v>1</v>
      </c>
      <c r="H276" t="b">
        <f t="shared" si="13"/>
        <v>1</v>
      </c>
      <c r="I276">
        <f t="shared" si="14"/>
        <v>91568</v>
      </c>
      <c r="J276" s="233" t="s">
        <v>306</v>
      </c>
      <c r="K276" s="234">
        <v>91568</v>
      </c>
      <c r="L276" s="35" t="s">
        <v>654</v>
      </c>
    </row>
    <row r="277" spans="1:12" ht="12" x14ac:dyDescent="0.2">
      <c r="A277" t="s">
        <v>309</v>
      </c>
      <c r="B277">
        <v>2679.75</v>
      </c>
      <c r="C277">
        <f>VLOOKUP(A277,'Таблица 3 Динамика'!$A$10:$B$325,2,FALSE)</f>
        <v>2679.75</v>
      </c>
      <c r="D277" t="b">
        <f t="shared" si="12"/>
        <v>1</v>
      </c>
      <c r="H277" t="b">
        <f t="shared" si="13"/>
        <v>1</v>
      </c>
      <c r="I277">
        <f t="shared" si="14"/>
        <v>73.22</v>
      </c>
      <c r="J277" s="235" t="s">
        <v>307</v>
      </c>
      <c r="K277" s="238">
        <v>73.22</v>
      </c>
      <c r="L277" s="35" t="s">
        <v>654</v>
      </c>
    </row>
    <row r="278" spans="1:12" ht="12" x14ac:dyDescent="0.2">
      <c r="A278" t="s">
        <v>310</v>
      </c>
      <c r="B278">
        <v>1941.44</v>
      </c>
      <c r="C278">
        <f>VLOOKUP(A278,'Таблица 3 Динамика'!$A$10:$B$325,2,FALSE)</f>
        <v>1941.44</v>
      </c>
      <c r="D278" t="b">
        <f t="shared" si="12"/>
        <v>1</v>
      </c>
      <c r="H278" t="b">
        <f t="shared" si="13"/>
        <v>1</v>
      </c>
      <c r="I278">
        <f t="shared" si="14"/>
        <v>1067.8</v>
      </c>
      <c r="J278" s="233" t="s">
        <v>308</v>
      </c>
      <c r="K278" s="234">
        <v>1067.8</v>
      </c>
      <c r="L278" s="35" t="s">
        <v>654</v>
      </c>
    </row>
    <row r="279" spans="1:12" ht="12" x14ac:dyDescent="0.2">
      <c r="A279" s="35" t="s">
        <v>311</v>
      </c>
      <c r="B279">
        <v>958.61</v>
      </c>
      <c r="C279">
        <f>VLOOKUP(A279,'Таблица 3 Динамика'!$A$10:$B$325,2,FALSE)</f>
        <v>958.61</v>
      </c>
      <c r="D279" t="b">
        <f t="shared" si="12"/>
        <v>1</v>
      </c>
      <c r="H279" t="b">
        <f t="shared" si="13"/>
        <v>1</v>
      </c>
      <c r="I279">
        <f t="shared" si="14"/>
        <v>2679.75</v>
      </c>
      <c r="J279" s="235" t="s">
        <v>309</v>
      </c>
      <c r="K279" s="237">
        <v>2679.75</v>
      </c>
      <c r="L279" s="35" t="s">
        <v>654</v>
      </c>
    </row>
    <row r="280" spans="1:12" ht="12" x14ac:dyDescent="0.2">
      <c r="A280" t="s">
        <v>312</v>
      </c>
      <c r="B280">
        <v>33448.22</v>
      </c>
      <c r="C280">
        <f>VLOOKUP(A280,'Таблица 3 Динамика'!$A$10:$B$325,2,FALSE)</f>
        <v>33448.22</v>
      </c>
      <c r="D280" t="b">
        <f t="shared" si="12"/>
        <v>1</v>
      </c>
      <c r="H280" t="b">
        <f t="shared" si="13"/>
        <v>1</v>
      </c>
      <c r="I280">
        <f t="shared" si="14"/>
        <v>1941.44</v>
      </c>
      <c r="J280" s="233" t="s">
        <v>310</v>
      </c>
      <c r="K280" s="234">
        <v>1941.44</v>
      </c>
      <c r="L280" s="35" t="s">
        <v>654</v>
      </c>
    </row>
    <row r="281" spans="1:12" ht="12" x14ac:dyDescent="0.2">
      <c r="A281" t="s">
        <v>313</v>
      </c>
      <c r="B281">
        <v>12878.52</v>
      </c>
      <c r="C281">
        <f>VLOOKUP(A281,'Таблица 3 Динамика'!$A$10:$B$325,2,FALSE)</f>
        <v>12878.52</v>
      </c>
      <c r="D281" t="b">
        <f t="shared" si="12"/>
        <v>1</v>
      </c>
      <c r="H281" t="b">
        <f t="shared" si="13"/>
        <v>1</v>
      </c>
      <c r="I281">
        <f t="shared" si="14"/>
        <v>958.61</v>
      </c>
      <c r="J281" s="235" t="s">
        <v>311</v>
      </c>
      <c r="K281" s="238">
        <v>958.61</v>
      </c>
      <c r="L281" s="35" t="s">
        <v>654</v>
      </c>
    </row>
    <row r="282" spans="1:12" ht="12" x14ac:dyDescent="0.2">
      <c r="A282" t="s">
        <v>314</v>
      </c>
      <c r="B282">
        <v>322140</v>
      </c>
      <c r="C282">
        <f>VLOOKUP(A282,'Таблица 3 Динамика'!$A$10:$B$325,2,FALSE)</f>
        <v>322140</v>
      </c>
      <c r="D282" t="b">
        <f t="shared" si="12"/>
        <v>1</v>
      </c>
      <c r="H282" t="b">
        <f t="shared" si="13"/>
        <v>1</v>
      </c>
      <c r="I282">
        <f t="shared" si="14"/>
        <v>33448.22</v>
      </c>
      <c r="J282" s="233" t="s">
        <v>312</v>
      </c>
      <c r="K282" s="234">
        <v>33448.22</v>
      </c>
      <c r="L282" s="35" t="s">
        <v>654</v>
      </c>
    </row>
    <row r="283" spans="1:12" ht="12" x14ac:dyDescent="0.2">
      <c r="A283" t="s">
        <v>315</v>
      </c>
      <c r="B283">
        <v>9100.32</v>
      </c>
      <c r="C283">
        <f>VLOOKUP(A283,'Таблица 3 Динамика'!$A$10:$B$325,2,FALSE)</f>
        <v>9100.32</v>
      </c>
      <c r="D283" t="b">
        <f t="shared" si="12"/>
        <v>1</v>
      </c>
      <c r="H283" t="b">
        <f t="shared" si="13"/>
        <v>1</v>
      </c>
      <c r="I283">
        <f t="shared" si="14"/>
        <v>12878.52</v>
      </c>
      <c r="J283" s="235" t="s">
        <v>313</v>
      </c>
      <c r="K283" s="237">
        <v>12878.52</v>
      </c>
      <c r="L283" s="35" t="s">
        <v>654</v>
      </c>
    </row>
    <row r="284" spans="1:12" ht="12" x14ac:dyDescent="0.2">
      <c r="A284" t="s">
        <v>316</v>
      </c>
      <c r="B284">
        <v>2028.24</v>
      </c>
      <c r="C284">
        <f>VLOOKUP(A284,'Таблица 3 Динамика'!$A$10:$B$325,2,FALSE)</f>
        <v>2028.24</v>
      </c>
      <c r="D284" t="b">
        <f t="shared" si="12"/>
        <v>1</v>
      </c>
      <c r="H284" t="b">
        <f t="shared" si="13"/>
        <v>1</v>
      </c>
      <c r="I284">
        <f t="shared" si="14"/>
        <v>322140</v>
      </c>
      <c r="J284" s="233" t="s">
        <v>314</v>
      </c>
      <c r="K284" s="234">
        <v>322140</v>
      </c>
      <c r="L284" s="35" t="s">
        <v>654</v>
      </c>
    </row>
    <row r="285" spans="1:12" ht="12" x14ac:dyDescent="0.2">
      <c r="A285" t="s">
        <v>317</v>
      </c>
      <c r="B285">
        <v>3068.2</v>
      </c>
      <c r="C285">
        <f>VLOOKUP(A285,'Таблица 3 Динамика'!$A$10:$B$325,2,FALSE)</f>
        <v>3068.2</v>
      </c>
      <c r="D285" t="b">
        <f t="shared" si="12"/>
        <v>1</v>
      </c>
      <c r="H285" t="b">
        <f t="shared" si="13"/>
        <v>1</v>
      </c>
      <c r="I285">
        <f t="shared" si="14"/>
        <v>9100.32</v>
      </c>
      <c r="J285" s="235" t="s">
        <v>315</v>
      </c>
      <c r="K285" s="237">
        <v>9100.32</v>
      </c>
      <c r="L285" s="35" t="s">
        <v>654</v>
      </c>
    </row>
    <row r="286" spans="1:12" ht="12" x14ac:dyDescent="0.2">
      <c r="A286" s="35" t="s">
        <v>475</v>
      </c>
      <c r="B286">
        <v>340</v>
      </c>
      <c r="C286" t="e">
        <f>VLOOKUP(A286,'Таблица 3 Динамика'!$A$10:$B$325,2,FALSE)</f>
        <v>#N/A</v>
      </c>
      <c r="D286" t="e">
        <f t="shared" si="12"/>
        <v>#N/A</v>
      </c>
      <c r="H286" t="b">
        <f t="shared" si="13"/>
        <v>1</v>
      </c>
      <c r="I286">
        <f t="shared" si="14"/>
        <v>2028.24</v>
      </c>
      <c r="J286" s="233" t="s">
        <v>316</v>
      </c>
      <c r="K286" s="234">
        <v>2028.24</v>
      </c>
      <c r="L286" s="35" t="s">
        <v>654</v>
      </c>
    </row>
    <row r="287" spans="1:12" ht="12" x14ac:dyDescent="0.2">
      <c r="A287" t="s">
        <v>319</v>
      </c>
      <c r="B287">
        <v>158.4</v>
      </c>
      <c r="C287">
        <f>VLOOKUP(A287,'Таблица 3 Динамика'!$A$10:$B$325,2,FALSE)</f>
        <v>158.4</v>
      </c>
      <c r="D287" t="b">
        <f t="shared" si="12"/>
        <v>1</v>
      </c>
      <c r="H287" t="b">
        <f t="shared" si="13"/>
        <v>1</v>
      </c>
      <c r="I287">
        <f t="shared" si="14"/>
        <v>3068.2</v>
      </c>
      <c r="J287" s="235" t="s">
        <v>317</v>
      </c>
      <c r="K287" s="237">
        <v>3068.2</v>
      </c>
      <c r="L287" s="35" t="s">
        <v>654</v>
      </c>
    </row>
    <row r="288" spans="1:12" ht="12" x14ac:dyDescent="0.2">
      <c r="A288" t="s">
        <v>320</v>
      </c>
      <c r="B288">
        <v>334</v>
      </c>
      <c r="C288">
        <f>VLOOKUP(A288,'Таблица 3 Динамика'!$A$10:$B$325,2,FALSE)</f>
        <v>334</v>
      </c>
      <c r="D288" t="b">
        <f t="shared" si="12"/>
        <v>1</v>
      </c>
      <c r="H288" t="b">
        <f t="shared" si="13"/>
        <v>1</v>
      </c>
      <c r="I288">
        <f t="shared" si="14"/>
        <v>340</v>
      </c>
      <c r="J288" s="233" t="s">
        <v>475</v>
      </c>
      <c r="K288" s="236">
        <v>340</v>
      </c>
      <c r="L288" s="35" t="s">
        <v>654</v>
      </c>
    </row>
    <row r="289" spans="1:12" ht="12" x14ac:dyDescent="0.2">
      <c r="A289" t="s">
        <v>321</v>
      </c>
      <c r="B289">
        <v>632</v>
      </c>
      <c r="C289">
        <f>VLOOKUP(A289,'Таблица 3 Динамика'!$A$10:$B$325,2,FALSE)</f>
        <v>632</v>
      </c>
      <c r="D289" t="b">
        <f t="shared" si="12"/>
        <v>1</v>
      </c>
      <c r="H289" t="b">
        <f t="shared" si="13"/>
        <v>1</v>
      </c>
      <c r="I289">
        <f t="shared" si="14"/>
        <v>158.4</v>
      </c>
      <c r="J289" s="235" t="s">
        <v>319</v>
      </c>
      <c r="K289" s="238">
        <v>158.4</v>
      </c>
      <c r="L289" s="35" t="s">
        <v>654</v>
      </c>
    </row>
    <row r="290" spans="1:12" ht="12" x14ac:dyDescent="0.2">
      <c r="A290" t="s">
        <v>322</v>
      </c>
      <c r="B290">
        <v>11559</v>
      </c>
      <c r="C290">
        <f>VLOOKUP(A290,'Таблица 3 Динамика'!$A$10:$B$325,2,FALSE)</f>
        <v>11559</v>
      </c>
      <c r="D290" t="b">
        <f t="shared" si="12"/>
        <v>1</v>
      </c>
      <c r="H290" t="b">
        <f t="shared" si="13"/>
        <v>1</v>
      </c>
      <c r="I290">
        <f t="shared" si="14"/>
        <v>334</v>
      </c>
      <c r="J290" s="233" t="s">
        <v>320</v>
      </c>
      <c r="K290" s="236">
        <v>334</v>
      </c>
      <c r="L290" s="35" t="s">
        <v>654</v>
      </c>
    </row>
    <row r="291" spans="1:12" ht="12" x14ac:dyDescent="0.2">
      <c r="A291" s="35" t="s">
        <v>323</v>
      </c>
      <c r="B291">
        <v>1347.66</v>
      </c>
      <c r="C291">
        <f>VLOOKUP(A291,'Таблица 3 Динамика'!$A$10:$B$325,2,FALSE)</f>
        <v>1347.66</v>
      </c>
      <c r="D291" t="b">
        <f t="shared" si="12"/>
        <v>1</v>
      </c>
      <c r="H291" t="b">
        <f t="shared" si="13"/>
        <v>1</v>
      </c>
      <c r="I291">
        <f t="shared" si="14"/>
        <v>632</v>
      </c>
      <c r="J291" s="235" t="s">
        <v>321</v>
      </c>
      <c r="K291" s="238">
        <v>632</v>
      </c>
      <c r="L291" s="35" t="s">
        <v>654</v>
      </c>
    </row>
    <row r="292" spans="1:12" ht="12" x14ac:dyDescent="0.2">
      <c r="A292" s="35" t="s">
        <v>324</v>
      </c>
      <c r="B292">
        <v>7552</v>
      </c>
      <c r="C292">
        <f>VLOOKUP(A292,'Таблица 3 Динамика'!$A$10:$B$325,2,FALSE)</f>
        <v>7552</v>
      </c>
      <c r="D292" t="b">
        <f t="shared" si="12"/>
        <v>1</v>
      </c>
      <c r="H292" t="b">
        <f t="shared" si="13"/>
        <v>1</v>
      </c>
      <c r="I292">
        <f t="shared" si="14"/>
        <v>11559</v>
      </c>
      <c r="J292" s="233" t="s">
        <v>322</v>
      </c>
      <c r="K292" s="234">
        <v>11559</v>
      </c>
      <c r="L292" s="35" t="s">
        <v>654</v>
      </c>
    </row>
    <row r="293" spans="1:12" ht="12" x14ac:dyDescent="0.2">
      <c r="A293" t="s">
        <v>325</v>
      </c>
      <c r="B293">
        <v>5.25</v>
      </c>
      <c r="C293">
        <f>VLOOKUP(A293,'Таблица 3 Динамика'!$A$10:$B$325,2,FALSE)</f>
        <v>5.25</v>
      </c>
      <c r="D293" t="b">
        <f t="shared" si="12"/>
        <v>1</v>
      </c>
      <c r="H293" t="b">
        <f t="shared" si="13"/>
        <v>1</v>
      </c>
      <c r="I293">
        <f t="shared" si="14"/>
        <v>1347.66</v>
      </c>
      <c r="J293" s="235" t="s">
        <v>323</v>
      </c>
      <c r="K293" s="237">
        <v>1347.66</v>
      </c>
      <c r="L293" s="35" t="s">
        <v>654</v>
      </c>
    </row>
    <row r="294" spans="1:12" ht="12" x14ac:dyDescent="0.2">
      <c r="A294" t="s">
        <v>326</v>
      </c>
      <c r="B294">
        <v>360</v>
      </c>
      <c r="C294">
        <f>VLOOKUP(A294,'Таблица 3 Динамика'!$A$10:$B$325,2,FALSE)</f>
        <v>360</v>
      </c>
      <c r="D294" t="b">
        <f t="shared" si="12"/>
        <v>1</v>
      </c>
      <c r="H294" t="b">
        <f t="shared" si="13"/>
        <v>1</v>
      </c>
      <c r="I294">
        <f t="shared" si="14"/>
        <v>7552</v>
      </c>
      <c r="J294" s="233" t="s">
        <v>324</v>
      </c>
      <c r="K294" s="234">
        <v>7552</v>
      </c>
      <c r="L294" s="35" t="s">
        <v>654</v>
      </c>
    </row>
    <row r="295" spans="1:12" ht="12" x14ac:dyDescent="0.2">
      <c r="A295" t="s">
        <v>327</v>
      </c>
      <c r="B295">
        <v>4152.54</v>
      </c>
      <c r="C295">
        <f>VLOOKUP(A295,'Таблица 3 Динамика'!$A$10:$B$325,2,FALSE)</f>
        <v>4152.54</v>
      </c>
      <c r="D295" t="b">
        <f t="shared" si="12"/>
        <v>1</v>
      </c>
      <c r="H295" t="b">
        <f t="shared" si="13"/>
        <v>1</v>
      </c>
      <c r="I295">
        <f t="shared" si="14"/>
        <v>5.25</v>
      </c>
      <c r="J295" s="235" t="s">
        <v>325</v>
      </c>
      <c r="K295" s="238">
        <v>5.25</v>
      </c>
      <c r="L295" s="35" t="s">
        <v>654</v>
      </c>
    </row>
    <row r="296" spans="1:12" ht="12" x14ac:dyDescent="0.2">
      <c r="A296" t="s">
        <v>328</v>
      </c>
      <c r="B296">
        <v>1016.95</v>
      </c>
      <c r="C296">
        <f>VLOOKUP(A296,'Таблица 3 Динамика'!$A$10:$B$325,2,FALSE)</f>
        <v>1016.95</v>
      </c>
      <c r="D296" t="b">
        <f t="shared" si="12"/>
        <v>1</v>
      </c>
      <c r="H296" t="b">
        <f t="shared" si="13"/>
        <v>1</v>
      </c>
      <c r="I296">
        <f t="shared" si="14"/>
        <v>360</v>
      </c>
      <c r="J296" s="233" t="s">
        <v>326</v>
      </c>
      <c r="K296" s="236">
        <v>360</v>
      </c>
      <c r="L296" s="35" t="s">
        <v>654</v>
      </c>
    </row>
    <row r="297" spans="1:12" ht="12" x14ac:dyDescent="0.2">
      <c r="A297" t="s">
        <v>329</v>
      </c>
      <c r="B297">
        <v>633.88</v>
      </c>
      <c r="C297">
        <f>VLOOKUP(A297,'Таблица 3 Динамика'!$A$10:$B$325,2,FALSE)</f>
        <v>633.88</v>
      </c>
      <c r="D297" t="b">
        <f t="shared" si="12"/>
        <v>1</v>
      </c>
      <c r="H297" t="b">
        <f t="shared" si="13"/>
        <v>1</v>
      </c>
      <c r="I297">
        <f t="shared" si="14"/>
        <v>4152.54</v>
      </c>
      <c r="J297" s="235" t="s">
        <v>327</v>
      </c>
      <c r="K297" s="237">
        <v>4152.54</v>
      </c>
      <c r="L297" s="35" t="s">
        <v>654</v>
      </c>
    </row>
    <row r="298" spans="1:12" ht="12" x14ac:dyDescent="0.2">
      <c r="A298" t="s">
        <v>330</v>
      </c>
      <c r="B298">
        <v>1828.5</v>
      </c>
      <c r="C298">
        <f>VLOOKUP(A298,'Таблица 3 Динамика'!$A$10:$B$325,2,FALSE)</f>
        <v>1828.5</v>
      </c>
      <c r="D298" t="b">
        <f t="shared" si="12"/>
        <v>1</v>
      </c>
      <c r="H298" t="b">
        <f t="shared" si="13"/>
        <v>1</v>
      </c>
      <c r="I298">
        <f t="shared" si="14"/>
        <v>1016.95</v>
      </c>
      <c r="J298" s="233" t="s">
        <v>328</v>
      </c>
      <c r="K298" s="234">
        <v>1016.95</v>
      </c>
      <c r="L298" s="35" t="s">
        <v>654</v>
      </c>
    </row>
    <row r="299" spans="1:12" ht="12" x14ac:dyDescent="0.2">
      <c r="A299" t="s">
        <v>332</v>
      </c>
      <c r="B299">
        <v>449.8</v>
      </c>
      <c r="C299">
        <f>VLOOKUP(A299,'Таблица 3 Динамика'!$A$10:$B$325,2,FALSE)</f>
        <v>449.8</v>
      </c>
      <c r="D299" t="b">
        <f t="shared" si="12"/>
        <v>1</v>
      </c>
      <c r="H299" t="b">
        <f t="shared" si="13"/>
        <v>1</v>
      </c>
      <c r="I299">
        <f t="shared" si="14"/>
        <v>633.88</v>
      </c>
      <c r="J299" s="235" t="s">
        <v>329</v>
      </c>
      <c r="K299" s="238">
        <v>633.88</v>
      </c>
      <c r="L299" s="35" t="s">
        <v>654</v>
      </c>
    </row>
    <row r="300" spans="1:12" ht="12" x14ac:dyDescent="0.2">
      <c r="A300" t="s">
        <v>331</v>
      </c>
      <c r="B300">
        <v>435.79</v>
      </c>
      <c r="C300">
        <f>VLOOKUP(A300,'Таблица 3 Динамика'!$A$10:$B$325,2,FALSE)</f>
        <v>435.79</v>
      </c>
      <c r="D300" t="b">
        <f t="shared" si="12"/>
        <v>1</v>
      </c>
      <c r="H300" t="b">
        <f t="shared" si="13"/>
        <v>1</v>
      </c>
      <c r="I300">
        <f t="shared" si="14"/>
        <v>1828.5</v>
      </c>
      <c r="J300" s="233" t="s">
        <v>330</v>
      </c>
      <c r="K300" s="234">
        <v>1828.5</v>
      </c>
      <c r="L300" s="35" t="s">
        <v>654</v>
      </c>
    </row>
    <row r="301" spans="1:12" ht="12" x14ac:dyDescent="0.2">
      <c r="A301" t="s">
        <v>333</v>
      </c>
      <c r="B301">
        <v>12.18</v>
      </c>
      <c r="C301">
        <f>VLOOKUP(A301,'Таблица 3 Динамика'!$A$10:$B$325,2,FALSE)</f>
        <v>12.18</v>
      </c>
      <c r="D301" t="b">
        <f t="shared" si="12"/>
        <v>1</v>
      </c>
      <c r="H301" t="b">
        <f t="shared" si="13"/>
        <v>1</v>
      </c>
      <c r="I301">
        <f t="shared" si="14"/>
        <v>449.8</v>
      </c>
      <c r="J301" s="235" t="s">
        <v>332</v>
      </c>
      <c r="K301" s="238">
        <v>449.8</v>
      </c>
      <c r="L301" s="35" t="s">
        <v>654</v>
      </c>
    </row>
    <row r="302" spans="1:12" ht="12" x14ac:dyDescent="0.2">
      <c r="A302" t="s">
        <v>334</v>
      </c>
      <c r="B302">
        <v>15084.75</v>
      </c>
      <c r="C302">
        <f>VLOOKUP(A302,'Таблица 3 Динамика'!$A$10:$B$325,2,FALSE)</f>
        <v>15084.75</v>
      </c>
      <c r="D302" t="b">
        <f t="shared" si="12"/>
        <v>1</v>
      </c>
      <c r="H302" t="b">
        <f t="shared" si="13"/>
        <v>1</v>
      </c>
      <c r="I302">
        <f t="shared" si="14"/>
        <v>435.79</v>
      </c>
      <c r="J302" s="233" t="s">
        <v>331</v>
      </c>
      <c r="K302" s="236">
        <v>435.79</v>
      </c>
      <c r="L302" s="35" t="s">
        <v>654</v>
      </c>
    </row>
    <row r="303" spans="1:12" ht="12" x14ac:dyDescent="0.2">
      <c r="A303" s="35" t="s">
        <v>335</v>
      </c>
      <c r="B303">
        <v>4454.62</v>
      </c>
      <c r="C303">
        <f>VLOOKUP(A303,'Таблица 3 Динамика'!$A$10:$B$325,2,FALSE)</f>
        <v>4454.62</v>
      </c>
      <c r="D303" t="b">
        <f t="shared" si="12"/>
        <v>1</v>
      </c>
      <c r="H303" t="b">
        <f t="shared" si="13"/>
        <v>1</v>
      </c>
      <c r="I303">
        <f t="shared" si="14"/>
        <v>12.18</v>
      </c>
      <c r="J303" s="235" t="s">
        <v>333</v>
      </c>
      <c r="K303" s="238">
        <v>12.18</v>
      </c>
      <c r="L303" s="35" t="s">
        <v>654</v>
      </c>
    </row>
    <row r="304" spans="1:12" ht="12" x14ac:dyDescent="0.2">
      <c r="A304" t="s">
        <v>336</v>
      </c>
      <c r="B304">
        <v>272.41000000000003</v>
      </c>
      <c r="C304">
        <f>VLOOKUP(A304,'Таблица 3 Динамика'!$A$10:$B$325,2,FALSE)</f>
        <v>272.41000000000003</v>
      </c>
      <c r="D304" t="b">
        <f t="shared" si="12"/>
        <v>1</v>
      </c>
      <c r="H304" t="b">
        <f t="shared" si="13"/>
        <v>1</v>
      </c>
      <c r="I304">
        <f t="shared" si="14"/>
        <v>15084.75</v>
      </c>
      <c r="J304" s="233" t="s">
        <v>334</v>
      </c>
      <c r="K304" s="234">
        <v>15084.75</v>
      </c>
      <c r="L304" s="35" t="s">
        <v>654</v>
      </c>
    </row>
    <row r="305" spans="1:12" ht="12" x14ac:dyDescent="0.2">
      <c r="A305" t="s">
        <v>337</v>
      </c>
      <c r="B305">
        <v>423.73</v>
      </c>
      <c r="C305">
        <f>VLOOKUP(A305,'Таблица 3 Динамика'!$A$10:$B$325,2,FALSE)</f>
        <v>423.73</v>
      </c>
      <c r="D305" t="b">
        <f t="shared" si="12"/>
        <v>1</v>
      </c>
      <c r="H305" t="b">
        <f t="shared" si="13"/>
        <v>1</v>
      </c>
      <c r="I305">
        <f t="shared" si="14"/>
        <v>4454.62</v>
      </c>
      <c r="J305" s="235" t="s">
        <v>335</v>
      </c>
      <c r="K305" s="237">
        <v>4454.62</v>
      </c>
      <c r="L305" s="35" t="s">
        <v>654</v>
      </c>
    </row>
    <row r="306" spans="1:12" ht="12" x14ac:dyDescent="0.2">
      <c r="A306" s="35" t="s">
        <v>338</v>
      </c>
      <c r="B306">
        <v>3813.56</v>
      </c>
      <c r="C306">
        <f>VLOOKUP(A306,'Таблица 3 Динамика'!$A$10:$B$325,2,FALSE)</f>
        <v>3813.56</v>
      </c>
      <c r="D306" t="b">
        <f t="shared" si="12"/>
        <v>1</v>
      </c>
      <c r="H306" t="b">
        <f t="shared" si="13"/>
        <v>1</v>
      </c>
      <c r="I306">
        <f t="shared" si="14"/>
        <v>272.41000000000003</v>
      </c>
      <c r="J306" s="233" t="s">
        <v>336</v>
      </c>
      <c r="K306" s="236">
        <v>272.41000000000003</v>
      </c>
      <c r="L306" s="35" t="s">
        <v>654</v>
      </c>
    </row>
    <row r="307" spans="1:12" ht="12" x14ac:dyDescent="0.2">
      <c r="A307" t="s">
        <v>339</v>
      </c>
      <c r="B307">
        <v>3725.8</v>
      </c>
      <c r="C307">
        <f>VLOOKUP(A307,'Таблица 3 Динамика'!$A$10:$B$325,2,FALSE)</f>
        <v>3725.8</v>
      </c>
      <c r="D307" t="b">
        <f t="shared" si="12"/>
        <v>1</v>
      </c>
      <c r="H307" t="b">
        <f t="shared" si="13"/>
        <v>1</v>
      </c>
      <c r="I307">
        <f t="shared" si="14"/>
        <v>423.73</v>
      </c>
      <c r="J307" s="235" t="s">
        <v>337</v>
      </c>
      <c r="K307" s="238">
        <v>423.73</v>
      </c>
      <c r="L307" s="35" t="s">
        <v>654</v>
      </c>
    </row>
    <row r="308" spans="1:12" ht="12" x14ac:dyDescent="0.2">
      <c r="H308" t="b">
        <f t="shared" si="13"/>
        <v>1</v>
      </c>
      <c r="I308">
        <f t="shared" si="14"/>
        <v>3813.56</v>
      </c>
      <c r="J308" s="233" t="s">
        <v>338</v>
      </c>
      <c r="K308" s="234">
        <v>3813.56</v>
      </c>
      <c r="L308" s="35" t="s">
        <v>654</v>
      </c>
    </row>
    <row r="309" spans="1:12" ht="12" x14ac:dyDescent="0.2">
      <c r="H309" t="b">
        <f t="shared" si="13"/>
        <v>1</v>
      </c>
      <c r="I309">
        <f t="shared" si="14"/>
        <v>3725.8</v>
      </c>
      <c r="J309" s="235" t="s">
        <v>339</v>
      </c>
      <c r="K309" s="237">
        <v>3725.8</v>
      </c>
      <c r="L309" s="35" t="s">
        <v>654</v>
      </c>
    </row>
    <row r="310" spans="1:12" x14ac:dyDescent="0.2">
      <c r="J310" s="239" t="s">
        <v>33</v>
      </c>
      <c r="K310" s="240">
        <v>9458.98</v>
      </c>
      <c r="L310" s="35" t="s">
        <v>653</v>
      </c>
    </row>
    <row r="311" spans="1:12" x14ac:dyDescent="0.2">
      <c r="J311" s="239" t="s">
        <v>34</v>
      </c>
      <c r="K311" s="240">
        <v>388135.6</v>
      </c>
      <c r="L311" s="35" t="s">
        <v>653</v>
      </c>
    </row>
    <row r="312" spans="1:12" x14ac:dyDescent="0.2">
      <c r="J312" s="239" t="s">
        <v>35</v>
      </c>
      <c r="K312" s="240">
        <v>41152.54</v>
      </c>
      <c r="L312" s="35" t="s">
        <v>653</v>
      </c>
    </row>
    <row r="313" spans="1:12" x14ac:dyDescent="0.2">
      <c r="J313" s="239" t="s">
        <v>36</v>
      </c>
      <c r="K313" s="240">
        <v>4000</v>
      </c>
      <c r="L313" s="35" t="s">
        <v>653</v>
      </c>
    </row>
    <row r="314" spans="1:12" x14ac:dyDescent="0.2">
      <c r="J314" s="239" t="s">
        <v>37</v>
      </c>
      <c r="K314" s="240">
        <v>1037.28</v>
      </c>
      <c r="L314" s="35" t="s">
        <v>653</v>
      </c>
    </row>
    <row r="315" spans="1:12" x14ac:dyDescent="0.2">
      <c r="J315" s="239" t="s">
        <v>38</v>
      </c>
      <c r="K315" s="240">
        <v>6780</v>
      </c>
      <c r="L315" s="35" t="s">
        <v>653</v>
      </c>
    </row>
    <row r="316" spans="1:12" x14ac:dyDescent="0.2">
      <c r="J316" s="239" t="s">
        <v>39</v>
      </c>
      <c r="K316" s="240">
        <v>4598.51</v>
      </c>
      <c r="L316" s="35" t="s">
        <v>653</v>
      </c>
    </row>
    <row r="317" spans="1:12" x14ac:dyDescent="0.2">
      <c r="J317" s="239" t="s">
        <v>40</v>
      </c>
      <c r="K317" s="240">
        <v>324</v>
      </c>
      <c r="L317" s="35" t="s">
        <v>653</v>
      </c>
    </row>
    <row r="318" spans="1:12" x14ac:dyDescent="0.2">
      <c r="J318" s="239" t="s">
        <v>41</v>
      </c>
      <c r="K318" s="240">
        <v>4546.71</v>
      </c>
      <c r="L318" s="35" t="s">
        <v>653</v>
      </c>
    </row>
    <row r="319" spans="1:12" x14ac:dyDescent="0.2">
      <c r="J319" s="239" t="s">
        <v>42</v>
      </c>
      <c r="K319" s="240">
        <v>1501.08</v>
      </c>
      <c r="L319" s="35" t="s">
        <v>653</v>
      </c>
    </row>
    <row r="320" spans="1:12" x14ac:dyDescent="0.2">
      <c r="J320" s="239" t="s">
        <v>43</v>
      </c>
      <c r="K320" s="240">
        <v>11864.41</v>
      </c>
      <c r="L320" s="35" t="s">
        <v>653</v>
      </c>
    </row>
    <row r="321" spans="10:12" x14ac:dyDescent="0.2">
      <c r="J321" s="239" t="s">
        <v>44</v>
      </c>
      <c r="K321" s="240">
        <v>79.459999999999994</v>
      </c>
      <c r="L321" s="35" t="s">
        <v>653</v>
      </c>
    </row>
    <row r="322" spans="10:12" x14ac:dyDescent="0.2">
      <c r="J322" s="239" t="s">
        <v>45</v>
      </c>
      <c r="K322" s="240">
        <v>720.34</v>
      </c>
      <c r="L322" s="35" t="s">
        <v>653</v>
      </c>
    </row>
    <row r="323" spans="10:12" x14ac:dyDescent="0.2">
      <c r="J323" s="239" t="s">
        <v>46</v>
      </c>
      <c r="K323" s="240">
        <v>1355.93</v>
      </c>
      <c r="L323" s="35" t="s">
        <v>653</v>
      </c>
    </row>
    <row r="324" spans="10:12" x14ac:dyDescent="0.2">
      <c r="J324" s="239" t="s">
        <v>47</v>
      </c>
      <c r="K324" s="240">
        <v>270.8</v>
      </c>
      <c r="L324" s="35" t="s">
        <v>653</v>
      </c>
    </row>
    <row r="325" spans="10:12" x14ac:dyDescent="0.2">
      <c r="J325" s="239" t="s">
        <v>48</v>
      </c>
      <c r="K325" s="240">
        <v>86.78</v>
      </c>
      <c r="L325" s="35" t="s">
        <v>653</v>
      </c>
    </row>
    <row r="326" spans="10:12" x14ac:dyDescent="0.2">
      <c r="J326" s="239" t="s">
        <v>49</v>
      </c>
      <c r="K326" s="240">
        <v>390.51</v>
      </c>
      <c r="L326" s="35" t="s">
        <v>653</v>
      </c>
    </row>
    <row r="327" spans="10:12" x14ac:dyDescent="0.2">
      <c r="J327" s="239" t="s">
        <v>50</v>
      </c>
      <c r="K327" s="240">
        <v>195.67</v>
      </c>
      <c r="L327" s="35" t="s">
        <v>653</v>
      </c>
    </row>
    <row r="328" spans="10:12" x14ac:dyDescent="0.2">
      <c r="J328" s="239" t="s">
        <v>51</v>
      </c>
      <c r="K328" s="240">
        <v>173.56</v>
      </c>
      <c r="L328" s="35" t="s">
        <v>653</v>
      </c>
    </row>
    <row r="329" spans="10:12" x14ac:dyDescent="0.2">
      <c r="J329" s="239" t="s">
        <v>52</v>
      </c>
      <c r="K329" s="240">
        <v>40685.4</v>
      </c>
      <c r="L329" s="35" t="s">
        <v>653</v>
      </c>
    </row>
    <row r="330" spans="10:12" x14ac:dyDescent="0.2">
      <c r="J330" s="239" t="s">
        <v>53</v>
      </c>
      <c r="K330" s="240">
        <v>7288.13</v>
      </c>
      <c r="L330" s="35" t="s">
        <v>653</v>
      </c>
    </row>
    <row r="331" spans="10:12" x14ac:dyDescent="0.2">
      <c r="J331" s="239" t="s">
        <v>54</v>
      </c>
      <c r="K331" s="240">
        <v>42480</v>
      </c>
      <c r="L331" s="35" t="s">
        <v>653</v>
      </c>
    </row>
    <row r="332" spans="10:12" x14ac:dyDescent="0.2">
      <c r="J332" s="239" t="s">
        <v>55</v>
      </c>
      <c r="K332" s="240">
        <v>77406.77</v>
      </c>
      <c r="L332" s="35" t="s">
        <v>653</v>
      </c>
    </row>
    <row r="333" spans="10:12" x14ac:dyDescent="0.2">
      <c r="J333" s="239" t="s">
        <v>56</v>
      </c>
      <c r="K333" s="240">
        <v>468402.85</v>
      </c>
      <c r="L333" s="35" t="s">
        <v>653</v>
      </c>
    </row>
    <row r="334" spans="10:12" x14ac:dyDescent="0.2">
      <c r="J334" s="239" t="s">
        <v>57</v>
      </c>
      <c r="K334" s="240">
        <v>1706710.9</v>
      </c>
      <c r="L334" s="35" t="s">
        <v>653</v>
      </c>
    </row>
    <row r="335" spans="10:12" x14ac:dyDescent="0.2">
      <c r="J335" s="239" t="s">
        <v>58</v>
      </c>
      <c r="K335" s="240">
        <v>580920.65</v>
      </c>
      <c r="L335" s="35" t="s">
        <v>653</v>
      </c>
    </row>
    <row r="336" spans="10:12" x14ac:dyDescent="0.2">
      <c r="J336" s="239" t="s">
        <v>59</v>
      </c>
      <c r="K336" s="240">
        <v>260124.2</v>
      </c>
      <c r="L336" s="35" t="s">
        <v>653</v>
      </c>
    </row>
    <row r="337" spans="10:12" x14ac:dyDescent="0.2">
      <c r="J337" s="239" t="s">
        <v>60</v>
      </c>
      <c r="K337" s="240">
        <v>494909.76</v>
      </c>
      <c r="L337" s="35" t="s">
        <v>653</v>
      </c>
    </row>
    <row r="338" spans="10:12" x14ac:dyDescent="0.2">
      <c r="J338" s="239" t="s">
        <v>61</v>
      </c>
      <c r="K338" s="240">
        <v>188546.4</v>
      </c>
      <c r="L338" s="35" t="s">
        <v>653</v>
      </c>
    </row>
    <row r="339" spans="10:12" x14ac:dyDescent="0.2">
      <c r="J339" s="239" t="s">
        <v>62</v>
      </c>
      <c r="K339" s="240">
        <v>512999.57</v>
      </c>
      <c r="L339" s="35" t="s">
        <v>653</v>
      </c>
    </row>
    <row r="340" spans="10:12" x14ac:dyDescent="0.2">
      <c r="J340" s="239" t="s">
        <v>63</v>
      </c>
      <c r="K340" s="240">
        <v>238618.14</v>
      </c>
      <c r="L340" s="35" t="s">
        <v>653</v>
      </c>
    </row>
    <row r="341" spans="10:12" x14ac:dyDescent="0.2">
      <c r="J341" s="239" t="s">
        <v>64</v>
      </c>
      <c r="K341" s="240">
        <v>220204.25</v>
      </c>
      <c r="L341" s="35" t="s">
        <v>653</v>
      </c>
    </row>
    <row r="342" spans="10:12" x14ac:dyDescent="0.2">
      <c r="J342" s="239" t="s">
        <v>65</v>
      </c>
      <c r="K342" s="240">
        <v>444.92</v>
      </c>
      <c r="L342" s="35" t="s">
        <v>653</v>
      </c>
    </row>
    <row r="343" spans="10:12" x14ac:dyDescent="0.2">
      <c r="J343" s="239" t="s">
        <v>66</v>
      </c>
      <c r="K343" s="240">
        <v>105569.88</v>
      </c>
      <c r="L343" s="35" t="s">
        <v>653</v>
      </c>
    </row>
    <row r="344" spans="10:12" x14ac:dyDescent="0.2">
      <c r="J344" s="239" t="s">
        <v>67</v>
      </c>
      <c r="K344" s="240">
        <v>256405.74</v>
      </c>
      <c r="L344" s="35" t="s">
        <v>653</v>
      </c>
    </row>
    <row r="345" spans="10:12" x14ac:dyDescent="0.2">
      <c r="J345" s="239" t="s">
        <v>68</v>
      </c>
      <c r="K345" s="240">
        <v>134908.22</v>
      </c>
      <c r="L345" s="35" t="s">
        <v>653</v>
      </c>
    </row>
    <row r="346" spans="10:12" x14ac:dyDescent="0.2">
      <c r="J346" s="239" t="s">
        <v>69</v>
      </c>
      <c r="K346" s="240">
        <v>524882.88</v>
      </c>
      <c r="L346" s="35" t="s">
        <v>653</v>
      </c>
    </row>
    <row r="347" spans="10:12" x14ac:dyDescent="0.2">
      <c r="J347" s="239" t="s">
        <v>70</v>
      </c>
      <c r="K347" s="240">
        <v>83813.039999999994</v>
      </c>
      <c r="L347" s="35" t="s">
        <v>653</v>
      </c>
    </row>
    <row r="348" spans="10:12" x14ac:dyDescent="0.2">
      <c r="J348" s="239" t="s">
        <v>71</v>
      </c>
      <c r="K348" s="240">
        <v>120010.72</v>
      </c>
      <c r="L348" s="35" t="s">
        <v>653</v>
      </c>
    </row>
    <row r="349" spans="10:12" x14ac:dyDescent="0.2">
      <c r="J349" s="239" t="s">
        <v>72</v>
      </c>
      <c r="K349" s="240">
        <v>8402.84</v>
      </c>
      <c r="L349" s="35" t="s">
        <v>653</v>
      </c>
    </row>
    <row r="350" spans="10:12" x14ac:dyDescent="0.2">
      <c r="J350" s="239" t="s">
        <v>73</v>
      </c>
      <c r="K350" s="240">
        <v>45833.33</v>
      </c>
      <c r="L350" s="35" t="s">
        <v>653</v>
      </c>
    </row>
    <row r="351" spans="10:12" x14ac:dyDescent="0.2">
      <c r="J351" s="239" t="s">
        <v>74</v>
      </c>
      <c r="K351" s="240">
        <v>255013.95</v>
      </c>
      <c r="L351" s="35" t="s">
        <v>653</v>
      </c>
    </row>
    <row r="352" spans="10:12" x14ac:dyDescent="0.2">
      <c r="J352" s="239" t="s">
        <v>75</v>
      </c>
      <c r="K352" s="240">
        <v>92460</v>
      </c>
      <c r="L352" s="35" t="s">
        <v>653</v>
      </c>
    </row>
    <row r="353" spans="10:12" x14ac:dyDescent="0.2">
      <c r="J353" s="239" t="s">
        <v>76</v>
      </c>
      <c r="K353" s="240">
        <v>271436.05</v>
      </c>
      <c r="L353" s="35" t="s">
        <v>653</v>
      </c>
    </row>
    <row r="354" spans="10:12" x14ac:dyDescent="0.2">
      <c r="J354" s="239" t="s">
        <v>354</v>
      </c>
      <c r="K354" s="240">
        <v>358405.6</v>
      </c>
      <c r="L354" s="35" t="s">
        <v>653</v>
      </c>
    </row>
    <row r="355" spans="10:12" x14ac:dyDescent="0.2">
      <c r="J355" s="239" t="s">
        <v>77</v>
      </c>
      <c r="K355" s="240">
        <v>24406.78</v>
      </c>
      <c r="L355" s="35" t="s">
        <v>653</v>
      </c>
    </row>
    <row r="356" spans="10:12" x14ac:dyDescent="0.2">
      <c r="J356" s="239" t="s">
        <v>78</v>
      </c>
      <c r="K356" s="240">
        <v>59254</v>
      </c>
      <c r="L356" s="35" t="s">
        <v>653</v>
      </c>
    </row>
    <row r="357" spans="10:12" x14ac:dyDescent="0.2">
      <c r="J357" s="239" t="s">
        <v>79</v>
      </c>
      <c r="K357" s="240">
        <v>82500</v>
      </c>
      <c r="L357" s="35" t="s">
        <v>653</v>
      </c>
    </row>
    <row r="358" spans="10:12" x14ac:dyDescent="0.2">
      <c r="J358" s="239" t="s">
        <v>80</v>
      </c>
      <c r="K358" s="240">
        <v>6483.05</v>
      </c>
      <c r="L358" s="35" t="s">
        <v>653</v>
      </c>
    </row>
    <row r="359" spans="10:12" x14ac:dyDescent="0.2">
      <c r="J359" s="239" t="s">
        <v>81</v>
      </c>
      <c r="K359" s="240">
        <v>9030.48</v>
      </c>
      <c r="L359" s="35" t="s">
        <v>653</v>
      </c>
    </row>
    <row r="360" spans="10:12" x14ac:dyDescent="0.2">
      <c r="J360" s="239" t="s">
        <v>82</v>
      </c>
      <c r="K360" s="240">
        <v>153400</v>
      </c>
      <c r="L360" s="35" t="s">
        <v>653</v>
      </c>
    </row>
    <row r="361" spans="10:12" x14ac:dyDescent="0.2">
      <c r="J361" s="239" t="s">
        <v>83</v>
      </c>
      <c r="K361" s="240">
        <v>12213.56</v>
      </c>
      <c r="L361" s="35" t="s">
        <v>653</v>
      </c>
    </row>
    <row r="362" spans="10:12" x14ac:dyDescent="0.2">
      <c r="J362" s="239" t="s">
        <v>84</v>
      </c>
      <c r="K362" s="240">
        <v>4983.05</v>
      </c>
      <c r="L362" s="35" t="s">
        <v>653</v>
      </c>
    </row>
    <row r="363" spans="10:12" x14ac:dyDescent="0.2">
      <c r="J363" s="239" t="s">
        <v>85</v>
      </c>
      <c r="K363" s="240">
        <v>9355.93</v>
      </c>
      <c r="L363" s="35" t="s">
        <v>653</v>
      </c>
    </row>
    <row r="364" spans="10:12" x14ac:dyDescent="0.2">
      <c r="J364" s="239" t="s">
        <v>86</v>
      </c>
      <c r="K364" s="240">
        <v>6833.9</v>
      </c>
      <c r="L364" s="35" t="s">
        <v>653</v>
      </c>
    </row>
    <row r="365" spans="10:12" x14ac:dyDescent="0.2">
      <c r="J365" s="239" t="s">
        <v>87</v>
      </c>
      <c r="K365" s="240">
        <v>240.85</v>
      </c>
      <c r="L365" s="35" t="s">
        <v>653</v>
      </c>
    </row>
    <row r="366" spans="10:12" x14ac:dyDescent="0.2">
      <c r="J366" s="239" t="s">
        <v>88</v>
      </c>
      <c r="K366" s="240">
        <v>1588.98</v>
      </c>
      <c r="L366" s="35" t="s">
        <v>653</v>
      </c>
    </row>
    <row r="367" spans="10:12" x14ac:dyDescent="0.2">
      <c r="J367" s="239" t="s">
        <v>89</v>
      </c>
      <c r="K367" s="240">
        <v>19067.8</v>
      </c>
      <c r="L367" s="35" t="s">
        <v>653</v>
      </c>
    </row>
    <row r="368" spans="10:12" x14ac:dyDescent="0.2">
      <c r="J368" s="239" t="s">
        <v>90</v>
      </c>
      <c r="K368" s="240">
        <v>2542.4</v>
      </c>
      <c r="L368" s="35" t="s">
        <v>653</v>
      </c>
    </row>
    <row r="369" spans="10:12" x14ac:dyDescent="0.2">
      <c r="J369" s="239" t="s">
        <v>91</v>
      </c>
      <c r="K369" s="240">
        <v>25203.49</v>
      </c>
      <c r="L369" s="35" t="s">
        <v>653</v>
      </c>
    </row>
    <row r="370" spans="10:12" x14ac:dyDescent="0.2">
      <c r="J370" s="239" t="s">
        <v>92</v>
      </c>
      <c r="K370" s="240">
        <v>40590</v>
      </c>
      <c r="L370" s="35" t="s">
        <v>653</v>
      </c>
    </row>
    <row r="371" spans="10:12" x14ac:dyDescent="0.2">
      <c r="J371" s="239" t="s">
        <v>93</v>
      </c>
      <c r="K371" s="240">
        <v>1866.54</v>
      </c>
      <c r="L371" s="35" t="s">
        <v>653</v>
      </c>
    </row>
    <row r="372" spans="10:12" x14ac:dyDescent="0.2">
      <c r="J372" s="239" t="s">
        <v>94</v>
      </c>
      <c r="K372" s="240">
        <v>4761.8999999999996</v>
      </c>
      <c r="L372" s="35" t="s">
        <v>653</v>
      </c>
    </row>
    <row r="373" spans="10:12" x14ac:dyDescent="0.2">
      <c r="J373" s="239" t="s">
        <v>95</v>
      </c>
      <c r="K373" s="240">
        <v>12049.5</v>
      </c>
      <c r="L373" s="35" t="s">
        <v>653</v>
      </c>
    </row>
    <row r="374" spans="10:12" x14ac:dyDescent="0.2">
      <c r="J374" s="239" t="s">
        <v>96</v>
      </c>
      <c r="K374" s="240">
        <v>1838.95</v>
      </c>
      <c r="L374" s="35" t="s">
        <v>653</v>
      </c>
    </row>
    <row r="375" spans="10:12" x14ac:dyDescent="0.2">
      <c r="J375" s="239" t="s">
        <v>99</v>
      </c>
      <c r="K375" s="240">
        <v>2335.46</v>
      </c>
      <c r="L375" s="35" t="s">
        <v>653</v>
      </c>
    </row>
    <row r="376" spans="10:12" x14ac:dyDescent="0.2">
      <c r="J376" s="239" t="s">
        <v>100</v>
      </c>
      <c r="K376" s="240">
        <v>2542.37</v>
      </c>
      <c r="L376" s="35" t="s">
        <v>653</v>
      </c>
    </row>
    <row r="377" spans="10:12" x14ac:dyDescent="0.2">
      <c r="J377" s="239" t="s">
        <v>101</v>
      </c>
      <c r="K377" s="240">
        <v>288</v>
      </c>
      <c r="L377" s="35" t="s">
        <v>653</v>
      </c>
    </row>
    <row r="378" spans="10:12" x14ac:dyDescent="0.2">
      <c r="J378" s="239" t="s">
        <v>102</v>
      </c>
      <c r="K378" s="240">
        <v>3505.5</v>
      </c>
      <c r="L378" s="35" t="s">
        <v>653</v>
      </c>
    </row>
    <row r="379" spans="10:12" x14ac:dyDescent="0.2">
      <c r="J379" s="239" t="s">
        <v>103</v>
      </c>
      <c r="K379" s="240">
        <v>7291.37</v>
      </c>
      <c r="L379" s="35" t="s">
        <v>653</v>
      </c>
    </row>
    <row r="380" spans="10:12" x14ac:dyDescent="0.2">
      <c r="J380" s="239" t="s">
        <v>104</v>
      </c>
      <c r="K380" s="240">
        <v>2944.2</v>
      </c>
      <c r="L380" s="35" t="s">
        <v>653</v>
      </c>
    </row>
    <row r="381" spans="10:12" x14ac:dyDescent="0.2">
      <c r="J381" s="239" t="s">
        <v>105</v>
      </c>
      <c r="K381" s="240">
        <v>1059.32</v>
      </c>
      <c r="L381" s="35" t="s">
        <v>653</v>
      </c>
    </row>
    <row r="382" spans="10:12" x14ac:dyDescent="0.2">
      <c r="J382" s="239" t="s">
        <v>106</v>
      </c>
      <c r="K382" s="240">
        <v>157796.60999999999</v>
      </c>
      <c r="L382" s="35" t="s">
        <v>653</v>
      </c>
    </row>
    <row r="383" spans="10:12" x14ac:dyDescent="0.2">
      <c r="J383" s="239" t="s">
        <v>107</v>
      </c>
      <c r="K383" s="240">
        <v>30161.02</v>
      </c>
      <c r="L383" s="35" t="s">
        <v>653</v>
      </c>
    </row>
    <row r="384" spans="10:12" x14ac:dyDescent="0.2">
      <c r="J384" s="239" t="s">
        <v>108</v>
      </c>
      <c r="K384" s="240">
        <v>72263.570000000007</v>
      </c>
      <c r="L384" s="35" t="s">
        <v>653</v>
      </c>
    </row>
    <row r="385" spans="10:12" x14ac:dyDescent="0.2">
      <c r="J385" s="239" t="s">
        <v>109</v>
      </c>
      <c r="K385" s="240">
        <v>17618</v>
      </c>
      <c r="L385" s="35" t="s">
        <v>653</v>
      </c>
    </row>
    <row r="386" spans="10:12" x14ac:dyDescent="0.2">
      <c r="J386" s="239" t="s">
        <v>110</v>
      </c>
      <c r="K386" s="240">
        <v>1995.93</v>
      </c>
      <c r="L386" s="35" t="s">
        <v>653</v>
      </c>
    </row>
    <row r="387" spans="10:12" x14ac:dyDescent="0.2">
      <c r="J387" s="239" t="s">
        <v>111</v>
      </c>
      <c r="K387" s="240">
        <v>16410.12</v>
      </c>
      <c r="L387" s="35" t="s">
        <v>653</v>
      </c>
    </row>
    <row r="388" spans="10:12" x14ac:dyDescent="0.2">
      <c r="J388" s="239" t="s">
        <v>112</v>
      </c>
      <c r="K388" s="240">
        <v>7459.28</v>
      </c>
      <c r="L388" s="35" t="s">
        <v>653</v>
      </c>
    </row>
    <row r="389" spans="10:12" x14ac:dyDescent="0.2">
      <c r="J389" s="239" t="s">
        <v>113</v>
      </c>
      <c r="K389" s="240">
        <v>92000</v>
      </c>
      <c r="L389" s="35" t="s">
        <v>653</v>
      </c>
    </row>
    <row r="390" spans="10:12" x14ac:dyDescent="0.2">
      <c r="J390" s="239" t="s">
        <v>114</v>
      </c>
      <c r="K390" s="240">
        <v>58271.95</v>
      </c>
      <c r="L390" s="35" t="s">
        <v>653</v>
      </c>
    </row>
    <row r="391" spans="10:12" x14ac:dyDescent="0.2">
      <c r="J391" s="239" t="s">
        <v>115</v>
      </c>
      <c r="K391" s="240">
        <v>11703.24</v>
      </c>
      <c r="L391" s="35" t="s">
        <v>653</v>
      </c>
    </row>
    <row r="392" spans="10:12" x14ac:dyDescent="0.2">
      <c r="J392" s="239" t="s">
        <v>116</v>
      </c>
      <c r="K392" s="240">
        <v>45861.88</v>
      </c>
      <c r="L392" s="35" t="s">
        <v>653</v>
      </c>
    </row>
    <row r="393" spans="10:12" x14ac:dyDescent="0.2">
      <c r="J393" s="239" t="s">
        <v>117</v>
      </c>
      <c r="K393" s="240">
        <v>18009</v>
      </c>
      <c r="L393" s="35" t="s">
        <v>653</v>
      </c>
    </row>
    <row r="394" spans="10:12" x14ac:dyDescent="0.2">
      <c r="J394" s="239" t="s">
        <v>118</v>
      </c>
      <c r="K394" s="240">
        <v>7326</v>
      </c>
      <c r="L394" s="35" t="s">
        <v>653</v>
      </c>
    </row>
    <row r="395" spans="10:12" x14ac:dyDescent="0.2">
      <c r="J395" s="239" t="s">
        <v>119</v>
      </c>
      <c r="K395" s="240">
        <v>15876</v>
      </c>
      <c r="L395" s="35" t="s">
        <v>653</v>
      </c>
    </row>
    <row r="396" spans="10:12" x14ac:dyDescent="0.2">
      <c r="J396" s="239" t="s">
        <v>120</v>
      </c>
      <c r="K396" s="240">
        <v>2900</v>
      </c>
      <c r="L396" s="35" t="s">
        <v>653</v>
      </c>
    </row>
    <row r="397" spans="10:12" x14ac:dyDescent="0.2">
      <c r="J397" s="239" t="s">
        <v>121</v>
      </c>
      <c r="K397" s="240">
        <v>4692.0200000000004</v>
      </c>
      <c r="L397" s="35" t="s">
        <v>653</v>
      </c>
    </row>
    <row r="398" spans="10:12" x14ac:dyDescent="0.2">
      <c r="J398" s="239" t="s">
        <v>122</v>
      </c>
      <c r="K398" s="240">
        <v>2560.6</v>
      </c>
      <c r="L398" s="35" t="s">
        <v>653</v>
      </c>
    </row>
    <row r="399" spans="10:12" x14ac:dyDescent="0.2">
      <c r="J399" s="239" t="s">
        <v>123</v>
      </c>
      <c r="K399" s="240">
        <v>2023</v>
      </c>
      <c r="L399" s="35" t="s">
        <v>653</v>
      </c>
    </row>
    <row r="400" spans="10:12" x14ac:dyDescent="0.2">
      <c r="J400" s="239" t="s">
        <v>124</v>
      </c>
      <c r="K400" s="240">
        <v>11904</v>
      </c>
      <c r="L400" s="35" t="s">
        <v>653</v>
      </c>
    </row>
    <row r="401" spans="10:12" x14ac:dyDescent="0.2">
      <c r="J401" s="239" t="s">
        <v>125</v>
      </c>
      <c r="K401" s="240">
        <v>15538</v>
      </c>
      <c r="L401" s="35" t="s">
        <v>653</v>
      </c>
    </row>
    <row r="402" spans="10:12" x14ac:dyDescent="0.2">
      <c r="J402" s="239" t="s">
        <v>126</v>
      </c>
      <c r="K402" s="240">
        <v>14016</v>
      </c>
      <c r="L402" s="35" t="s">
        <v>653</v>
      </c>
    </row>
    <row r="403" spans="10:12" x14ac:dyDescent="0.2">
      <c r="J403" s="239" t="s">
        <v>127</v>
      </c>
      <c r="K403" s="240">
        <v>3416.95</v>
      </c>
      <c r="L403" s="35" t="s">
        <v>653</v>
      </c>
    </row>
    <row r="404" spans="10:12" x14ac:dyDescent="0.2">
      <c r="J404" s="239" t="s">
        <v>128</v>
      </c>
      <c r="K404" s="240">
        <v>7677.97</v>
      </c>
      <c r="L404" s="35" t="s">
        <v>653</v>
      </c>
    </row>
    <row r="405" spans="10:12" x14ac:dyDescent="0.2">
      <c r="J405" s="239" t="s">
        <v>129</v>
      </c>
      <c r="K405" s="240">
        <v>21288.14</v>
      </c>
      <c r="L405" s="35" t="s">
        <v>653</v>
      </c>
    </row>
    <row r="406" spans="10:12" x14ac:dyDescent="0.2">
      <c r="J406" s="239" t="s">
        <v>130</v>
      </c>
      <c r="K406" s="240">
        <v>67898.33</v>
      </c>
      <c r="L406" s="35" t="s">
        <v>653</v>
      </c>
    </row>
    <row r="407" spans="10:12" x14ac:dyDescent="0.2">
      <c r="J407" s="239" t="s">
        <v>131</v>
      </c>
      <c r="K407" s="240">
        <v>277111.2</v>
      </c>
      <c r="L407" s="35" t="s">
        <v>653</v>
      </c>
    </row>
    <row r="408" spans="10:12" x14ac:dyDescent="0.2">
      <c r="J408" s="239" t="s">
        <v>132</v>
      </c>
      <c r="K408" s="240">
        <v>57827</v>
      </c>
      <c r="L408" s="35" t="s">
        <v>653</v>
      </c>
    </row>
    <row r="409" spans="10:12" x14ac:dyDescent="0.2">
      <c r="J409" s="239" t="s">
        <v>133</v>
      </c>
      <c r="K409" s="240">
        <v>25530</v>
      </c>
      <c r="L409" s="35" t="s">
        <v>653</v>
      </c>
    </row>
    <row r="410" spans="10:12" x14ac:dyDescent="0.2">
      <c r="J410" s="239" t="s">
        <v>135</v>
      </c>
      <c r="K410" s="240">
        <v>102241.93</v>
      </c>
      <c r="L410" s="35" t="s">
        <v>653</v>
      </c>
    </row>
    <row r="411" spans="10:12" x14ac:dyDescent="0.2">
      <c r="J411" s="239" t="s">
        <v>136</v>
      </c>
      <c r="K411" s="240">
        <v>1450</v>
      </c>
      <c r="L411" s="35" t="s">
        <v>653</v>
      </c>
    </row>
    <row r="412" spans="10:12" x14ac:dyDescent="0.2">
      <c r="J412" s="239" t="s">
        <v>137</v>
      </c>
      <c r="K412" s="240">
        <v>4013.43</v>
      </c>
      <c r="L412" s="35" t="s">
        <v>653</v>
      </c>
    </row>
    <row r="413" spans="10:12" x14ac:dyDescent="0.2">
      <c r="J413" s="239" t="s">
        <v>138</v>
      </c>
      <c r="K413" s="240">
        <v>50541.34</v>
      </c>
      <c r="L413" s="35" t="s">
        <v>653</v>
      </c>
    </row>
    <row r="414" spans="10:12" x14ac:dyDescent="0.2">
      <c r="J414" s="239" t="s">
        <v>139</v>
      </c>
      <c r="K414" s="240">
        <v>83430</v>
      </c>
      <c r="L414" s="35" t="s">
        <v>653</v>
      </c>
    </row>
    <row r="415" spans="10:12" x14ac:dyDescent="0.2">
      <c r="J415" s="239" t="s">
        <v>140</v>
      </c>
      <c r="K415" s="240">
        <v>533.04999999999995</v>
      </c>
      <c r="L415" s="35" t="s">
        <v>653</v>
      </c>
    </row>
    <row r="416" spans="10:12" x14ac:dyDescent="0.2">
      <c r="J416" s="239" t="s">
        <v>141</v>
      </c>
      <c r="K416" s="240">
        <v>51304</v>
      </c>
      <c r="L416" s="35" t="s">
        <v>653</v>
      </c>
    </row>
    <row r="417" spans="10:12" x14ac:dyDescent="0.2">
      <c r="J417" s="239" t="s">
        <v>142</v>
      </c>
      <c r="K417" s="240">
        <v>9100</v>
      </c>
      <c r="L417" s="35" t="s">
        <v>653</v>
      </c>
    </row>
    <row r="418" spans="10:12" x14ac:dyDescent="0.2">
      <c r="J418" s="239" t="s">
        <v>143</v>
      </c>
      <c r="K418" s="240">
        <v>25200</v>
      </c>
      <c r="L418" s="35" t="s">
        <v>653</v>
      </c>
    </row>
    <row r="419" spans="10:12" x14ac:dyDescent="0.2">
      <c r="J419" s="239" t="s">
        <v>144</v>
      </c>
      <c r="K419" s="240">
        <v>620</v>
      </c>
      <c r="L419" s="35" t="s">
        <v>653</v>
      </c>
    </row>
    <row r="420" spans="10:12" x14ac:dyDescent="0.2">
      <c r="J420" s="239" t="s">
        <v>145</v>
      </c>
      <c r="K420" s="240">
        <v>74971.179999999993</v>
      </c>
      <c r="L420" s="35" t="s">
        <v>653</v>
      </c>
    </row>
    <row r="421" spans="10:12" x14ac:dyDescent="0.2">
      <c r="J421" s="239" t="s">
        <v>146</v>
      </c>
      <c r="K421" s="240">
        <v>4449.1499999999996</v>
      </c>
      <c r="L421" s="35" t="s">
        <v>653</v>
      </c>
    </row>
    <row r="422" spans="10:12" x14ac:dyDescent="0.2">
      <c r="J422" s="239" t="s">
        <v>147</v>
      </c>
      <c r="K422" s="240">
        <v>195485.59</v>
      </c>
      <c r="L422" s="35" t="s">
        <v>653</v>
      </c>
    </row>
    <row r="423" spans="10:12" x14ac:dyDescent="0.2">
      <c r="J423" s="239" t="s">
        <v>148</v>
      </c>
      <c r="K423" s="240">
        <v>5932.2</v>
      </c>
      <c r="L423" s="35" t="s">
        <v>653</v>
      </c>
    </row>
    <row r="424" spans="10:12" x14ac:dyDescent="0.2">
      <c r="J424" s="239" t="s">
        <v>149</v>
      </c>
      <c r="K424" s="240">
        <v>24000</v>
      </c>
      <c r="L424" s="35" t="s">
        <v>653</v>
      </c>
    </row>
    <row r="425" spans="10:12" x14ac:dyDescent="0.2">
      <c r="J425" s="239" t="s">
        <v>150</v>
      </c>
      <c r="K425" s="240">
        <v>3411.86</v>
      </c>
      <c r="L425" s="35" t="s">
        <v>653</v>
      </c>
    </row>
    <row r="426" spans="10:12" x14ac:dyDescent="0.2">
      <c r="J426" s="239" t="s">
        <v>151</v>
      </c>
      <c r="K426" s="240">
        <v>7003.5</v>
      </c>
      <c r="L426" s="35" t="s">
        <v>653</v>
      </c>
    </row>
    <row r="427" spans="10:12" x14ac:dyDescent="0.2">
      <c r="J427" s="239" t="s">
        <v>452</v>
      </c>
      <c r="K427" s="240">
        <v>15254.24</v>
      </c>
      <c r="L427" s="35" t="s">
        <v>653</v>
      </c>
    </row>
    <row r="428" spans="10:12" x14ac:dyDescent="0.2">
      <c r="J428" s="239" t="s">
        <v>153</v>
      </c>
      <c r="K428" s="240">
        <v>10974.53</v>
      </c>
      <c r="L428" s="35" t="s">
        <v>653</v>
      </c>
    </row>
    <row r="429" spans="10:12" x14ac:dyDescent="0.2">
      <c r="J429" s="239" t="s">
        <v>154</v>
      </c>
      <c r="K429" s="240">
        <v>686.44</v>
      </c>
      <c r="L429" s="35" t="s">
        <v>653</v>
      </c>
    </row>
    <row r="430" spans="10:12" x14ac:dyDescent="0.2">
      <c r="J430" s="239" t="s">
        <v>155</v>
      </c>
      <c r="K430" s="240">
        <v>5377.55</v>
      </c>
      <c r="L430" s="35" t="s">
        <v>653</v>
      </c>
    </row>
    <row r="431" spans="10:12" x14ac:dyDescent="0.2">
      <c r="J431" s="239" t="s">
        <v>156</v>
      </c>
      <c r="K431" s="240">
        <v>6101.69</v>
      </c>
      <c r="L431" s="35" t="s">
        <v>653</v>
      </c>
    </row>
    <row r="432" spans="10:12" x14ac:dyDescent="0.2">
      <c r="J432" s="239" t="s">
        <v>157</v>
      </c>
      <c r="K432" s="240">
        <v>8610.17</v>
      </c>
      <c r="L432" s="35" t="s">
        <v>653</v>
      </c>
    </row>
    <row r="433" spans="10:12" x14ac:dyDescent="0.2">
      <c r="J433" s="239" t="s">
        <v>158</v>
      </c>
      <c r="K433" s="240">
        <v>33.9</v>
      </c>
      <c r="L433" s="35" t="s">
        <v>653</v>
      </c>
    </row>
    <row r="434" spans="10:12" x14ac:dyDescent="0.2">
      <c r="J434" s="239" t="s">
        <v>159</v>
      </c>
      <c r="K434" s="240">
        <v>1288.1300000000001</v>
      </c>
      <c r="L434" s="35" t="s">
        <v>653</v>
      </c>
    </row>
    <row r="435" spans="10:12" x14ac:dyDescent="0.2">
      <c r="J435" s="239" t="s">
        <v>160</v>
      </c>
      <c r="K435" s="240">
        <v>40500</v>
      </c>
      <c r="L435" s="35" t="s">
        <v>653</v>
      </c>
    </row>
    <row r="436" spans="10:12" x14ac:dyDescent="0.2">
      <c r="J436" s="239" t="s">
        <v>163</v>
      </c>
      <c r="K436" s="240">
        <v>76.27</v>
      </c>
      <c r="L436" s="35" t="s">
        <v>653</v>
      </c>
    </row>
    <row r="437" spans="10:12" x14ac:dyDescent="0.2">
      <c r="J437" s="239" t="s">
        <v>161</v>
      </c>
      <c r="K437" s="240">
        <v>93.22</v>
      </c>
      <c r="L437" s="35" t="s">
        <v>653</v>
      </c>
    </row>
    <row r="438" spans="10:12" x14ac:dyDescent="0.2">
      <c r="J438" s="239" t="s">
        <v>162</v>
      </c>
      <c r="K438" s="240">
        <v>122.04</v>
      </c>
      <c r="L438" s="35" t="s">
        <v>653</v>
      </c>
    </row>
    <row r="439" spans="10:12" x14ac:dyDescent="0.2">
      <c r="J439" s="239" t="s">
        <v>588</v>
      </c>
      <c r="K439" s="240">
        <v>1416</v>
      </c>
      <c r="L439" s="35" t="s">
        <v>653</v>
      </c>
    </row>
    <row r="440" spans="10:12" x14ac:dyDescent="0.2">
      <c r="J440" s="239" t="s">
        <v>165</v>
      </c>
      <c r="K440" s="240">
        <v>15340</v>
      </c>
      <c r="L440" s="35" t="s">
        <v>653</v>
      </c>
    </row>
    <row r="441" spans="10:12" x14ac:dyDescent="0.2">
      <c r="J441" s="239" t="s">
        <v>166</v>
      </c>
      <c r="K441" s="240">
        <v>32568</v>
      </c>
      <c r="L441" s="35" t="s">
        <v>653</v>
      </c>
    </row>
    <row r="442" spans="10:12" x14ac:dyDescent="0.2">
      <c r="J442" s="239" t="s">
        <v>167</v>
      </c>
      <c r="K442" s="240">
        <v>11042.19</v>
      </c>
      <c r="L442" s="35" t="s">
        <v>653</v>
      </c>
    </row>
    <row r="443" spans="10:12" x14ac:dyDescent="0.2">
      <c r="J443" s="239" t="s">
        <v>168</v>
      </c>
      <c r="K443" s="240">
        <v>26779.66</v>
      </c>
      <c r="L443" s="35" t="s">
        <v>653</v>
      </c>
    </row>
    <row r="444" spans="10:12" x14ac:dyDescent="0.2">
      <c r="J444" s="239" t="s">
        <v>169</v>
      </c>
      <c r="K444" s="240">
        <v>13645</v>
      </c>
      <c r="L444" s="35" t="s">
        <v>653</v>
      </c>
    </row>
    <row r="445" spans="10:12" x14ac:dyDescent="0.2">
      <c r="J445" s="239" t="s">
        <v>170</v>
      </c>
      <c r="K445" s="240">
        <v>6532.2</v>
      </c>
      <c r="L445" s="35" t="s">
        <v>653</v>
      </c>
    </row>
    <row r="446" spans="10:12" x14ac:dyDescent="0.2">
      <c r="J446" s="239" t="s">
        <v>171</v>
      </c>
      <c r="K446" s="240">
        <v>1705</v>
      </c>
      <c r="L446" s="35" t="s">
        <v>653</v>
      </c>
    </row>
    <row r="447" spans="10:12" x14ac:dyDescent="0.2">
      <c r="J447" s="239" t="s">
        <v>172</v>
      </c>
      <c r="K447" s="240">
        <v>1850</v>
      </c>
      <c r="L447" s="35" t="s">
        <v>653</v>
      </c>
    </row>
    <row r="448" spans="10:12" x14ac:dyDescent="0.2">
      <c r="J448" s="239" t="s">
        <v>173</v>
      </c>
      <c r="K448" s="240">
        <v>97130.51</v>
      </c>
      <c r="L448" s="35" t="s">
        <v>653</v>
      </c>
    </row>
    <row r="449" spans="10:12" x14ac:dyDescent="0.2">
      <c r="J449" s="239" t="s">
        <v>174</v>
      </c>
      <c r="K449" s="240">
        <v>12975.3</v>
      </c>
      <c r="L449" s="35" t="s">
        <v>653</v>
      </c>
    </row>
    <row r="450" spans="10:12" x14ac:dyDescent="0.2">
      <c r="J450" s="239" t="s">
        <v>175</v>
      </c>
      <c r="K450" s="240">
        <v>310</v>
      </c>
      <c r="L450" s="35" t="s">
        <v>653</v>
      </c>
    </row>
    <row r="451" spans="10:12" x14ac:dyDescent="0.2">
      <c r="J451" s="239" t="s">
        <v>176</v>
      </c>
      <c r="K451" s="240">
        <v>7203.38</v>
      </c>
      <c r="L451" s="35" t="s">
        <v>653</v>
      </c>
    </row>
    <row r="452" spans="10:12" x14ac:dyDescent="0.2">
      <c r="J452" s="239" t="s">
        <v>177</v>
      </c>
      <c r="K452" s="240">
        <v>1898.3</v>
      </c>
      <c r="L452" s="35" t="s">
        <v>653</v>
      </c>
    </row>
    <row r="453" spans="10:12" x14ac:dyDescent="0.2">
      <c r="J453" s="239" t="s">
        <v>178</v>
      </c>
      <c r="K453" s="240">
        <v>10190.1</v>
      </c>
      <c r="L453" s="35" t="s">
        <v>653</v>
      </c>
    </row>
    <row r="454" spans="10:12" x14ac:dyDescent="0.2">
      <c r="J454" s="239" t="s">
        <v>179</v>
      </c>
      <c r="K454" s="240">
        <v>33700.800000000003</v>
      </c>
      <c r="L454" s="35" t="s">
        <v>653</v>
      </c>
    </row>
    <row r="455" spans="10:12" x14ac:dyDescent="0.2">
      <c r="J455" s="239" t="s">
        <v>180</v>
      </c>
      <c r="K455" s="240">
        <v>1220</v>
      </c>
      <c r="L455" s="35" t="s">
        <v>653</v>
      </c>
    </row>
    <row r="456" spans="10:12" x14ac:dyDescent="0.2">
      <c r="J456" s="239" t="s">
        <v>181</v>
      </c>
      <c r="K456" s="240">
        <v>141.02000000000001</v>
      </c>
      <c r="L456" s="35" t="s">
        <v>653</v>
      </c>
    </row>
    <row r="457" spans="10:12" x14ac:dyDescent="0.2">
      <c r="J457" s="239" t="s">
        <v>182</v>
      </c>
      <c r="K457" s="240">
        <v>22256</v>
      </c>
      <c r="L457" s="35" t="s">
        <v>653</v>
      </c>
    </row>
    <row r="458" spans="10:12" x14ac:dyDescent="0.2">
      <c r="J458" s="239" t="s">
        <v>183</v>
      </c>
      <c r="K458" s="240">
        <v>46236</v>
      </c>
      <c r="L458" s="35" t="s">
        <v>653</v>
      </c>
    </row>
    <row r="459" spans="10:12" x14ac:dyDescent="0.2">
      <c r="J459" s="239" t="s">
        <v>184</v>
      </c>
      <c r="K459" s="240">
        <v>6486.48</v>
      </c>
      <c r="L459" s="35" t="s">
        <v>653</v>
      </c>
    </row>
    <row r="460" spans="10:12" x14ac:dyDescent="0.2">
      <c r="J460" s="239" t="s">
        <v>185</v>
      </c>
      <c r="K460" s="240">
        <v>781.55</v>
      </c>
      <c r="L460" s="35" t="s">
        <v>653</v>
      </c>
    </row>
    <row r="461" spans="10:12" x14ac:dyDescent="0.2">
      <c r="J461" s="239" t="s">
        <v>186</v>
      </c>
      <c r="K461" s="240">
        <v>8404.2000000000007</v>
      </c>
      <c r="L461" s="35" t="s">
        <v>653</v>
      </c>
    </row>
    <row r="462" spans="10:12" x14ac:dyDescent="0.2">
      <c r="J462" s="239" t="s">
        <v>187</v>
      </c>
      <c r="K462" s="240">
        <v>158492.88</v>
      </c>
      <c r="L462" s="35" t="s">
        <v>653</v>
      </c>
    </row>
    <row r="463" spans="10:12" x14ac:dyDescent="0.2">
      <c r="J463" s="239" t="s">
        <v>188</v>
      </c>
      <c r="K463" s="240">
        <v>381921.39</v>
      </c>
      <c r="L463" s="35" t="s">
        <v>653</v>
      </c>
    </row>
    <row r="464" spans="10:12" x14ac:dyDescent="0.2">
      <c r="J464" s="239" t="s">
        <v>189</v>
      </c>
      <c r="K464" s="240">
        <v>1935.19</v>
      </c>
      <c r="L464" s="35" t="s">
        <v>653</v>
      </c>
    </row>
    <row r="465" spans="10:12" x14ac:dyDescent="0.2">
      <c r="J465" s="239" t="s">
        <v>190</v>
      </c>
      <c r="K465" s="240">
        <v>1881.22</v>
      </c>
      <c r="L465" s="35" t="s">
        <v>653</v>
      </c>
    </row>
    <row r="466" spans="10:12" x14ac:dyDescent="0.2">
      <c r="J466" s="239" t="s">
        <v>191</v>
      </c>
      <c r="K466" s="240">
        <v>21424.22</v>
      </c>
      <c r="L466" s="35" t="s">
        <v>653</v>
      </c>
    </row>
    <row r="467" spans="10:12" x14ac:dyDescent="0.2">
      <c r="J467" s="239" t="s">
        <v>192</v>
      </c>
      <c r="K467" s="240">
        <v>7414</v>
      </c>
      <c r="L467" s="35" t="s">
        <v>653</v>
      </c>
    </row>
    <row r="468" spans="10:12" x14ac:dyDescent="0.2">
      <c r="J468" s="239" t="s">
        <v>193</v>
      </c>
      <c r="K468" s="240">
        <v>2609.71</v>
      </c>
      <c r="L468" s="35" t="s">
        <v>653</v>
      </c>
    </row>
    <row r="469" spans="10:12" x14ac:dyDescent="0.2">
      <c r="J469" s="239" t="s">
        <v>194</v>
      </c>
      <c r="K469" s="240">
        <v>108534.91</v>
      </c>
      <c r="L469" s="35" t="s">
        <v>653</v>
      </c>
    </row>
    <row r="470" spans="10:12" x14ac:dyDescent="0.2">
      <c r="J470" s="239" t="s">
        <v>195</v>
      </c>
      <c r="K470" s="240">
        <v>4463.3900000000003</v>
      </c>
      <c r="L470" s="35" t="s">
        <v>653</v>
      </c>
    </row>
    <row r="471" spans="10:12" x14ac:dyDescent="0.2">
      <c r="J471" s="239" t="s">
        <v>196</v>
      </c>
      <c r="K471" s="240">
        <v>7500</v>
      </c>
      <c r="L471" s="35" t="s">
        <v>653</v>
      </c>
    </row>
    <row r="472" spans="10:12" x14ac:dyDescent="0.2">
      <c r="J472" s="239" t="s">
        <v>197</v>
      </c>
      <c r="K472" s="240">
        <v>1946.14</v>
      </c>
      <c r="L472" s="35" t="s">
        <v>653</v>
      </c>
    </row>
    <row r="473" spans="10:12" x14ac:dyDescent="0.2">
      <c r="J473" s="239" t="s">
        <v>198</v>
      </c>
      <c r="K473" s="240">
        <v>115.02</v>
      </c>
      <c r="L473" s="35" t="s">
        <v>653</v>
      </c>
    </row>
    <row r="474" spans="10:12" x14ac:dyDescent="0.2">
      <c r="J474" s="239" t="s">
        <v>199</v>
      </c>
      <c r="K474" s="240">
        <v>139.15</v>
      </c>
      <c r="L474" s="35" t="s">
        <v>653</v>
      </c>
    </row>
    <row r="475" spans="10:12" x14ac:dyDescent="0.2">
      <c r="J475" s="239" t="s">
        <v>200</v>
      </c>
      <c r="K475" s="240">
        <v>27968.26</v>
      </c>
      <c r="L475" s="35" t="s">
        <v>653</v>
      </c>
    </row>
    <row r="476" spans="10:12" x14ac:dyDescent="0.2">
      <c r="J476" s="239" t="s">
        <v>201</v>
      </c>
      <c r="K476" s="240">
        <v>2796.61</v>
      </c>
      <c r="L476" s="35" t="s">
        <v>653</v>
      </c>
    </row>
    <row r="477" spans="10:12" x14ac:dyDescent="0.2">
      <c r="J477" s="239" t="s">
        <v>202</v>
      </c>
      <c r="K477" s="240">
        <v>7042.37</v>
      </c>
      <c r="L477" s="35" t="s">
        <v>653</v>
      </c>
    </row>
    <row r="478" spans="10:12" x14ac:dyDescent="0.2">
      <c r="J478" s="239" t="s">
        <v>203</v>
      </c>
      <c r="K478" s="240">
        <v>22294.240000000002</v>
      </c>
      <c r="L478" s="35" t="s">
        <v>653</v>
      </c>
    </row>
    <row r="479" spans="10:12" x14ac:dyDescent="0.2">
      <c r="J479" s="239" t="s">
        <v>204</v>
      </c>
      <c r="K479" s="240">
        <v>3972.03</v>
      </c>
      <c r="L479" s="35" t="s">
        <v>653</v>
      </c>
    </row>
    <row r="480" spans="10:12" x14ac:dyDescent="0.2">
      <c r="J480" s="239" t="s">
        <v>205</v>
      </c>
      <c r="K480" s="240">
        <v>304.5</v>
      </c>
      <c r="L480" s="35" t="s">
        <v>653</v>
      </c>
    </row>
    <row r="481" spans="10:12" x14ac:dyDescent="0.2">
      <c r="J481" s="239" t="s">
        <v>206</v>
      </c>
      <c r="K481" s="240">
        <v>886</v>
      </c>
      <c r="L481" s="35" t="s">
        <v>653</v>
      </c>
    </row>
    <row r="482" spans="10:12" x14ac:dyDescent="0.2">
      <c r="J482" s="239" t="s">
        <v>207</v>
      </c>
      <c r="K482" s="240">
        <v>415.53</v>
      </c>
      <c r="L482" s="35" t="s">
        <v>653</v>
      </c>
    </row>
    <row r="483" spans="10:12" x14ac:dyDescent="0.2">
      <c r="J483" s="239" t="s">
        <v>208</v>
      </c>
      <c r="K483" s="240">
        <v>676.69</v>
      </c>
      <c r="L483" s="35" t="s">
        <v>653</v>
      </c>
    </row>
    <row r="484" spans="10:12" x14ac:dyDescent="0.2">
      <c r="J484" s="239" t="s">
        <v>209</v>
      </c>
      <c r="K484" s="240">
        <v>298.31</v>
      </c>
      <c r="L484" s="35" t="s">
        <v>653</v>
      </c>
    </row>
    <row r="485" spans="10:12" x14ac:dyDescent="0.2">
      <c r="J485" s="239" t="s">
        <v>210</v>
      </c>
      <c r="K485" s="240">
        <v>652.54</v>
      </c>
      <c r="L485" s="35" t="s">
        <v>653</v>
      </c>
    </row>
    <row r="486" spans="10:12" x14ac:dyDescent="0.2">
      <c r="J486" s="239" t="s">
        <v>211</v>
      </c>
      <c r="K486" s="240">
        <v>936.44</v>
      </c>
      <c r="L486" s="35" t="s">
        <v>653</v>
      </c>
    </row>
    <row r="487" spans="10:12" x14ac:dyDescent="0.2">
      <c r="J487" s="239" t="s">
        <v>212</v>
      </c>
      <c r="K487" s="240">
        <v>355.93</v>
      </c>
      <c r="L487" s="35" t="s">
        <v>653</v>
      </c>
    </row>
    <row r="488" spans="10:12" x14ac:dyDescent="0.2">
      <c r="J488" s="239" t="s">
        <v>213</v>
      </c>
      <c r="K488" s="240">
        <v>86.44</v>
      </c>
      <c r="L488" s="35" t="s">
        <v>653</v>
      </c>
    </row>
    <row r="489" spans="10:12" x14ac:dyDescent="0.2">
      <c r="J489" s="239" t="s">
        <v>214</v>
      </c>
      <c r="K489" s="240">
        <v>86.57</v>
      </c>
      <c r="L489" s="35" t="s">
        <v>653</v>
      </c>
    </row>
    <row r="490" spans="10:12" x14ac:dyDescent="0.2">
      <c r="J490" s="239" t="s">
        <v>215</v>
      </c>
      <c r="K490" s="240">
        <v>300</v>
      </c>
      <c r="L490" s="35" t="s">
        <v>653</v>
      </c>
    </row>
    <row r="491" spans="10:12" x14ac:dyDescent="0.2">
      <c r="J491" s="239" t="s">
        <v>216</v>
      </c>
      <c r="K491" s="240">
        <v>4130</v>
      </c>
      <c r="L491" s="35" t="s">
        <v>653</v>
      </c>
    </row>
    <row r="492" spans="10:12" x14ac:dyDescent="0.2">
      <c r="J492" s="239" t="s">
        <v>217</v>
      </c>
      <c r="K492" s="240">
        <v>310.18</v>
      </c>
      <c r="L492" s="35" t="s">
        <v>653</v>
      </c>
    </row>
    <row r="493" spans="10:12" x14ac:dyDescent="0.2">
      <c r="J493" s="239" t="s">
        <v>218</v>
      </c>
      <c r="K493" s="240">
        <v>1162.71</v>
      </c>
      <c r="L493" s="35" t="s">
        <v>653</v>
      </c>
    </row>
    <row r="494" spans="10:12" x14ac:dyDescent="0.2">
      <c r="J494" s="239" t="s">
        <v>219</v>
      </c>
      <c r="K494" s="240">
        <v>9761.48</v>
      </c>
      <c r="L494" s="35" t="s">
        <v>653</v>
      </c>
    </row>
    <row r="495" spans="10:12" x14ac:dyDescent="0.2">
      <c r="J495" s="239" t="s">
        <v>220</v>
      </c>
      <c r="K495" s="240">
        <v>203</v>
      </c>
      <c r="L495" s="35" t="s">
        <v>653</v>
      </c>
    </row>
    <row r="496" spans="10:12" x14ac:dyDescent="0.2">
      <c r="J496" s="239" t="s">
        <v>221</v>
      </c>
      <c r="K496" s="240">
        <v>237.29</v>
      </c>
      <c r="L496" s="35" t="s">
        <v>653</v>
      </c>
    </row>
    <row r="497" spans="10:12" x14ac:dyDescent="0.2">
      <c r="J497" s="239" t="s">
        <v>222</v>
      </c>
      <c r="K497" s="240">
        <v>11604.36</v>
      </c>
      <c r="L497" s="35" t="s">
        <v>653</v>
      </c>
    </row>
    <row r="498" spans="10:12" x14ac:dyDescent="0.2">
      <c r="J498" s="239" t="s">
        <v>223</v>
      </c>
      <c r="K498" s="240">
        <v>10095.36</v>
      </c>
      <c r="L498" s="35" t="s">
        <v>653</v>
      </c>
    </row>
    <row r="499" spans="10:12" x14ac:dyDescent="0.2">
      <c r="J499" s="239" t="s">
        <v>224</v>
      </c>
      <c r="K499" s="240">
        <v>8.5399999999999991</v>
      </c>
      <c r="L499" s="35" t="s">
        <v>653</v>
      </c>
    </row>
    <row r="500" spans="10:12" x14ac:dyDescent="0.2">
      <c r="J500" s="239" t="s">
        <v>225</v>
      </c>
      <c r="K500" s="240">
        <v>3810.22</v>
      </c>
      <c r="L500" s="35" t="s">
        <v>653</v>
      </c>
    </row>
    <row r="501" spans="10:12" x14ac:dyDescent="0.2">
      <c r="J501" s="239" t="s">
        <v>226</v>
      </c>
      <c r="K501" s="240">
        <v>151748</v>
      </c>
      <c r="L501" s="35" t="s">
        <v>653</v>
      </c>
    </row>
    <row r="502" spans="10:12" x14ac:dyDescent="0.2">
      <c r="J502" s="239" t="s">
        <v>227</v>
      </c>
      <c r="K502" s="240">
        <v>13710</v>
      </c>
      <c r="L502" s="35" t="s">
        <v>653</v>
      </c>
    </row>
    <row r="503" spans="10:12" x14ac:dyDescent="0.2">
      <c r="J503" s="239" t="s">
        <v>228</v>
      </c>
      <c r="K503" s="240">
        <v>4915.25</v>
      </c>
      <c r="L503" s="35" t="s">
        <v>653</v>
      </c>
    </row>
    <row r="504" spans="10:12" x14ac:dyDescent="0.2">
      <c r="J504" s="239" t="s">
        <v>229</v>
      </c>
      <c r="K504" s="240">
        <v>9600</v>
      </c>
      <c r="L504" s="35" t="s">
        <v>653</v>
      </c>
    </row>
    <row r="505" spans="10:12" x14ac:dyDescent="0.2">
      <c r="J505" s="239" t="s">
        <v>230</v>
      </c>
      <c r="K505" s="240">
        <v>749.16</v>
      </c>
      <c r="L505" s="35" t="s">
        <v>653</v>
      </c>
    </row>
    <row r="506" spans="10:12" x14ac:dyDescent="0.2">
      <c r="J506" s="239" t="s">
        <v>231</v>
      </c>
      <c r="K506" s="240">
        <v>3572.88</v>
      </c>
      <c r="L506" s="35" t="s">
        <v>653</v>
      </c>
    </row>
    <row r="507" spans="10:12" x14ac:dyDescent="0.2">
      <c r="J507" s="239" t="s">
        <v>232</v>
      </c>
      <c r="K507" s="240">
        <v>1822.03</v>
      </c>
      <c r="L507" s="35" t="s">
        <v>653</v>
      </c>
    </row>
    <row r="508" spans="10:12" x14ac:dyDescent="0.2">
      <c r="J508" s="239" t="s">
        <v>233</v>
      </c>
      <c r="K508" s="240">
        <v>1541.01</v>
      </c>
      <c r="L508" s="35" t="s">
        <v>653</v>
      </c>
    </row>
    <row r="509" spans="10:12" x14ac:dyDescent="0.2">
      <c r="J509" s="239" t="s">
        <v>234</v>
      </c>
      <c r="K509" s="240">
        <v>508.47</v>
      </c>
      <c r="L509" s="35" t="s">
        <v>653</v>
      </c>
    </row>
    <row r="510" spans="10:12" x14ac:dyDescent="0.2">
      <c r="J510" s="239" t="s">
        <v>235</v>
      </c>
      <c r="K510" s="240">
        <v>525.78</v>
      </c>
      <c r="L510" s="35" t="s">
        <v>653</v>
      </c>
    </row>
    <row r="511" spans="10:12" x14ac:dyDescent="0.2">
      <c r="J511" s="239" t="s">
        <v>236</v>
      </c>
      <c r="K511" s="240">
        <v>114.18</v>
      </c>
      <c r="L511" s="35" t="s">
        <v>653</v>
      </c>
    </row>
    <row r="512" spans="10:12" x14ac:dyDescent="0.2">
      <c r="J512" s="239" t="s">
        <v>237</v>
      </c>
      <c r="K512" s="240">
        <v>5776.56</v>
      </c>
      <c r="L512" s="35" t="s">
        <v>653</v>
      </c>
    </row>
    <row r="513" spans="10:12" x14ac:dyDescent="0.2">
      <c r="J513" s="239" t="s">
        <v>238</v>
      </c>
      <c r="K513" s="240">
        <v>11875</v>
      </c>
      <c r="L513" s="35" t="s">
        <v>653</v>
      </c>
    </row>
    <row r="514" spans="10:12" x14ac:dyDescent="0.2">
      <c r="J514" s="239" t="s">
        <v>239</v>
      </c>
      <c r="K514" s="240">
        <v>6446.1</v>
      </c>
      <c r="L514" s="35" t="s">
        <v>653</v>
      </c>
    </row>
    <row r="515" spans="10:12" x14ac:dyDescent="0.2">
      <c r="J515" s="239" t="s">
        <v>240</v>
      </c>
      <c r="K515" s="240">
        <v>3559.32</v>
      </c>
      <c r="L515" s="35" t="s">
        <v>653</v>
      </c>
    </row>
    <row r="516" spans="10:12" x14ac:dyDescent="0.2">
      <c r="J516" s="239" t="s">
        <v>241</v>
      </c>
      <c r="K516" s="240">
        <v>7891.4</v>
      </c>
      <c r="L516" s="35" t="s">
        <v>653</v>
      </c>
    </row>
    <row r="517" spans="10:12" x14ac:dyDescent="0.2">
      <c r="J517" s="239" t="s">
        <v>242</v>
      </c>
      <c r="K517" s="240">
        <v>309.66000000000003</v>
      </c>
      <c r="L517" s="35" t="s">
        <v>653</v>
      </c>
    </row>
    <row r="518" spans="10:12" x14ac:dyDescent="0.2">
      <c r="J518" s="239" t="s">
        <v>243</v>
      </c>
      <c r="K518" s="240">
        <v>162.71</v>
      </c>
      <c r="L518" s="35" t="s">
        <v>653</v>
      </c>
    </row>
    <row r="519" spans="10:12" x14ac:dyDescent="0.2">
      <c r="J519" s="239" t="s">
        <v>244</v>
      </c>
      <c r="K519" s="240">
        <v>2250</v>
      </c>
      <c r="L519" s="35" t="s">
        <v>653</v>
      </c>
    </row>
    <row r="520" spans="10:12" x14ac:dyDescent="0.2">
      <c r="J520" s="239" t="s">
        <v>245</v>
      </c>
      <c r="K520" s="240">
        <v>2881.36</v>
      </c>
      <c r="L520" s="35" t="s">
        <v>653</v>
      </c>
    </row>
    <row r="521" spans="10:12" x14ac:dyDescent="0.2">
      <c r="J521" s="239" t="s">
        <v>246</v>
      </c>
      <c r="K521" s="240">
        <v>1105.26</v>
      </c>
      <c r="L521" s="35" t="s">
        <v>653</v>
      </c>
    </row>
    <row r="522" spans="10:12" x14ac:dyDescent="0.2">
      <c r="J522" s="239" t="s">
        <v>247</v>
      </c>
      <c r="K522" s="240">
        <v>10280</v>
      </c>
      <c r="L522" s="35" t="s">
        <v>653</v>
      </c>
    </row>
    <row r="523" spans="10:12" x14ac:dyDescent="0.2">
      <c r="J523" s="239" t="s">
        <v>248</v>
      </c>
      <c r="K523" s="240">
        <v>2001.9</v>
      </c>
      <c r="L523" s="35" t="s">
        <v>653</v>
      </c>
    </row>
    <row r="524" spans="10:12" x14ac:dyDescent="0.2">
      <c r="J524" s="239" t="s">
        <v>249</v>
      </c>
      <c r="K524" s="240">
        <v>55608.1</v>
      </c>
      <c r="L524" s="35" t="s">
        <v>653</v>
      </c>
    </row>
    <row r="525" spans="10:12" x14ac:dyDescent="0.2">
      <c r="J525" s="239" t="s">
        <v>250</v>
      </c>
      <c r="K525" s="240">
        <v>66640.679999999993</v>
      </c>
      <c r="L525" s="35" t="s">
        <v>653</v>
      </c>
    </row>
    <row r="526" spans="10:12" x14ac:dyDescent="0.2">
      <c r="J526" s="239" t="s">
        <v>251</v>
      </c>
      <c r="K526" s="240">
        <v>6700.77</v>
      </c>
      <c r="L526" s="35" t="s">
        <v>653</v>
      </c>
    </row>
    <row r="527" spans="10:12" x14ac:dyDescent="0.2">
      <c r="J527" s="239" t="s">
        <v>252</v>
      </c>
      <c r="K527" s="240">
        <v>1652.54</v>
      </c>
      <c r="L527" s="35" t="s">
        <v>653</v>
      </c>
    </row>
    <row r="528" spans="10:12" x14ac:dyDescent="0.2">
      <c r="J528" s="239" t="s">
        <v>253</v>
      </c>
      <c r="K528" s="240">
        <v>7721.03</v>
      </c>
      <c r="L528" s="35" t="s">
        <v>653</v>
      </c>
    </row>
    <row r="529" spans="10:12" x14ac:dyDescent="0.2">
      <c r="J529" s="239" t="s">
        <v>254</v>
      </c>
      <c r="K529" s="240">
        <v>6309.97</v>
      </c>
      <c r="L529" s="35" t="s">
        <v>653</v>
      </c>
    </row>
    <row r="530" spans="10:12" x14ac:dyDescent="0.2">
      <c r="J530" s="239" t="s">
        <v>255</v>
      </c>
      <c r="K530" s="240">
        <v>3274.46</v>
      </c>
      <c r="L530" s="35" t="s">
        <v>653</v>
      </c>
    </row>
    <row r="531" spans="10:12" x14ac:dyDescent="0.2">
      <c r="J531" s="239" t="s">
        <v>256</v>
      </c>
      <c r="K531" s="240">
        <v>1698.81</v>
      </c>
      <c r="L531" s="35" t="s">
        <v>653</v>
      </c>
    </row>
    <row r="532" spans="10:12" x14ac:dyDescent="0.2">
      <c r="J532" s="239" t="s">
        <v>257</v>
      </c>
      <c r="K532" s="240">
        <v>6779.66</v>
      </c>
      <c r="L532" s="35" t="s">
        <v>653</v>
      </c>
    </row>
    <row r="533" spans="10:12" x14ac:dyDescent="0.2">
      <c r="J533" s="239" t="s">
        <v>258</v>
      </c>
      <c r="K533" s="240">
        <v>4704</v>
      </c>
      <c r="L533" s="35" t="s">
        <v>653</v>
      </c>
    </row>
    <row r="534" spans="10:12" x14ac:dyDescent="0.2">
      <c r="J534" s="239" t="s">
        <v>259</v>
      </c>
      <c r="K534" s="240">
        <v>1690.68</v>
      </c>
      <c r="L534" s="35" t="s">
        <v>653</v>
      </c>
    </row>
    <row r="535" spans="10:12" x14ac:dyDescent="0.2">
      <c r="J535" s="239" t="s">
        <v>260</v>
      </c>
      <c r="K535" s="240">
        <v>2360</v>
      </c>
      <c r="L535" s="35" t="s">
        <v>653</v>
      </c>
    </row>
    <row r="536" spans="10:12" x14ac:dyDescent="0.2">
      <c r="J536" s="239" t="s">
        <v>261</v>
      </c>
      <c r="K536" s="240">
        <v>198240</v>
      </c>
      <c r="L536" s="35" t="s">
        <v>653</v>
      </c>
    </row>
    <row r="537" spans="10:12" x14ac:dyDescent="0.2">
      <c r="J537" s="239" t="s">
        <v>262</v>
      </c>
      <c r="K537" s="240">
        <v>11400</v>
      </c>
      <c r="L537" s="35" t="s">
        <v>653</v>
      </c>
    </row>
    <row r="538" spans="10:12" x14ac:dyDescent="0.2">
      <c r="J538" s="239" t="s">
        <v>263</v>
      </c>
      <c r="K538" s="240">
        <v>18429</v>
      </c>
      <c r="L538" s="35" t="s">
        <v>653</v>
      </c>
    </row>
    <row r="539" spans="10:12" x14ac:dyDescent="0.2">
      <c r="J539" s="239" t="s">
        <v>23</v>
      </c>
      <c r="K539" s="240">
        <v>271.57</v>
      </c>
      <c r="L539" s="35" t="s">
        <v>653</v>
      </c>
    </row>
    <row r="540" spans="10:12" x14ac:dyDescent="0.2">
      <c r="J540" s="239" t="s">
        <v>264</v>
      </c>
      <c r="K540" s="240">
        <v>418.93</v>
      </c>
      <c r="L540" s="35" t="s">
        <v>653</v>
      </c>
    </row>
    <row r="541" spans="10:12" x14ac:dyDescent="0.2">
      <c r="J541" s="239" t="s">
        <v>265</v>
      </c>
      <c r="K541" s="240">
        <v>1898.31</v>
      </c>
      <c r="L541" s="35" t="s">
        <v>653</v>
      </c>
    </row>
    <row r="542" spans="10:12" x14ac:dyDescent="0.2">
      <c r="J542" s="239" t="s">
        <v>266</v>
      </c>
      <c r="K542" s="240">
        <v>22627.119999999999</v>
      </c>
      <c r="L542" s="35" t="s">
        <v>653</v>
      </c>
    </row>
    <row r="543" spans="10:12" x14ac:dyDescent="0.2">
      <c r="J543" s="239" t="s">
        <v>267</v>
      </c>
      <c r="K543" s="240">
        <v>65101.7</v>
      </c>
      <c r="L543" s="35" t="s">
        <v>653</v>
      </c>
    </row>
    <row r="544" spans="10:12" x14ac:dyDescent="0.2">
      <c r="J544" s="239" t="s">
        <v>268</v>
      </c>
      <c r="K544" s="240">
        <v>370550.78</v>
      </c>
      <c r="L544" s="35" t="s">
        <v>653</v>
      </c>
    </row>
    <row r="545" spans="10:12" x14ac:dyDescent="0.2">
      <c r="J545" s="239" t="s">
        <v>269</v>
      </c>
      <c r="K545" s="240">
        <v>1037.29</v>
      </c>
      <c r="L545" s="35" t="s">
        <v>653</v>
      </c>
    </row>
    <row r="546" spans="10:12" x14ac:dyDescent="0.2">
      <c r="J546" s="239" t="s">
        <v>270</v>
      </c>
      <c r="K546" s="240">
        <v>44237.279999999999</v>
      </c>
      <c r="L546" s="35" t="s">
        <v>653</v>
      </c>
    </row>
    <row r="547" spans="10:12" x14ac:dyDescent="0.2">
      <c r="J547" s="239" t="s">
        <v>271</v>
      </c>
      <c r="K547" s="240">
        <v>114279.66</v>
      </c>
      <c r="L547" s="35" t="s">
        <v>653</v>
      </c>
    </row>
    <row r="548" spans="10:12" x14ac:dyDescent="0.2">
      <c r="J548" s="239" t="s">
        <v>272</v>
      </c>
      <c r="K548" s="240">
        <v>131400</v>
      </c>
      <c r="L548" s="35" t="s">
        <v>653</v>
      </c>
    </row>
    <row r="549" spans="10:12" x14ac:dyDescent="0.2">
      <c r="J549" s="239" t="s">
        <v>273</v>
      </c>
      <c r="K549" s="240">
        <v>165</v>
      </c>
      <c r="L549" s="35" t="s">
        <v>653</v>
      </c>
    </row>
    <row r="550" spans="10:12" x14ac:dyDescent="0.2">
      <c r="J550" s="239" t="s">
        <v>274</v>
      </c>
      <c r="K550" s="240">
        <v>55</v>
      </c>
      <c r="L550" s="35" t="s">
        <v>653</v>
      </c>
    </row>
    <row r="551" spans="10:12" x14ac:dyDescent="0.2">
      <c r="J551" s="239" t="s">
        <v>275</v>
      </c>
      <c r="K551" s="240">
        <v>1680</v>
      </c>
      <c r="L551" s="35" t="s">
        <v>653</v>
      </c>
    </row>
    <row r="552" spans="10:12" x14ac:dyDescent="0.2">
      <c r="J552" s="239" t="s">
        <v>276</v>
      </c>
      <c r="K552" s="240">
        <v>9551.36</v>
      </c>
      <c r="L552" s="35" t="s">
        <v>653</v>
      </c>
    </row>
    <row r="553" spans="10:12" x14ac:dyDescent="0.2">
      <c r="J553" s="239" t="s">
        <v>277</v>
      </c>
      <c r="K553" s="240">
        <v>5033.8900000000003</v>
      </c>
      <c r="L553" s="35" t="s">
        <v>653</v>
      </c>
    </row>
    <row r="554" spans="10:12" x14ac:dyDescent="0.2">
      <c r="J554" s="239" t="s">
        <v>278</v>
      </c>
      <c r="K554" s="240">
        <v>1328.81</v>
      </c>
      <c r="L554" s="35" t="s">
        <v>653</v>
      </c>
    </row>
    <row r="555" spans="10:12" x14ac:dyDescent="0.2">
      <c r="J555" s="239" t="s">
        <v>279</v>
      </c>
      <c r="K555" s="240">
        <v>165</v>
      </c>
      <c r="L555" s="35" t="s">
        <v>653</v>
      </c>
    </row>
    <row r="556" spans="10:12" x14ac:dyDescent="0.2">
      <c r="J556" s="239" t="s">
        <v>280</v>
      </c>
      <c r="K556" s="240">
        <v>1058.4000000000001</v>
      </c>
      <c r="L556" s="35" t="s">
        <v>653</v>
      </c>
    </row>
    <row r="557" spans="10:12" x14ac:dyDescent="0.2">
      <c r="J557" s="239" t="s">
        <v>281</v>
      </c>
      <c r="K557" s="240">
        <v>20160</v>
      </c>
      <c r="L557" s="35" t="s">
        <v>653</v>
      </c>
    </row>
    <row r="558" spans="10:12" x14ac:dyDescent="0.2">
      <c r="J558" s="239" t="s">
        <v>282</v>
      </c>
      <c r="K558" s="240">
        <v>3708.08</v>
      </c>
      <c r="L558" s="35" t="s">
        <v>653</v>
      </c>
    </row>
    <row r="559" spans="10:12" x14ac:dyDescent="0.2">
      <c r="J559" s="239" t="s">
        <v>283</v>
      </c>
      <c r="K559" s="240">
        <v>3050.85</v>
      </c>
      <c r="L559" s="35" t="s">
        <v>653</v>
      </c>
    </row>
    <row r="560" spans="10:12" x14ac:dyDescent="0.2">
      <c r="J560" s="239" t="s">
        <v>284</v>
      </c>
      <c r="K560" s="240">
        <v>76266.100000000006</v>
      </c>
      <c r="L560" s="35" t="s">
        <v>653</v>
      </c>
    </row>
    <row r="561" spans="10:12" x14ac:dyDescent="0.2">
      <c r="J561" s="239" t="s">
        <v>285</v>
      </c>
      <c r="K561" s="240">
        <v>11882.19</v>
      </c>
      <c r="L561" s="35" t="s">
        <v>653</v>
      </c>
    </row>
    <row r="562" spans="10:12" x14ac:dyDescent="0.2">
      <c r="J562" s="239" t="s">
        <v>286</v>
      </c>
      <c r="K562" s="240">
        <v>1140</v>
      </c>
      <c r="L562" s="35" t="s">
        <v>653</v>
      </c>
    </row>
    <row r="563" spans="10:12" x14ac:dyDescent="0.2">
      <c r="J563" s="239" t="s">
        <v>287</v>
      </c>
      <c r="K563" s="240">
        <v>1140.04</v>
      </c>
      <c r="L563" s="35" t="s">
        <v>653</v>
      </c>
    </row>
    <row r="564" spans="10:12" x14ac:dyDescent="0.2">
      <c r="J564" s="239" t="s">
        <v>288</v>
      </c>
      <c r="K564" s="240">
        <v>4281.6899999999996</v>
      </c>
      <c r="L564" s="35" t="s">
        <v>653</v>
      </c>
    </row>
    <row r="565" spans="10:12" x14ac:dyDescent="0.2">
      <c r="J565" s="239" t="s">
        <v>289</v>
      </c>
      <c r="K565" s="240">
        <v>173248.14</v>
      </c>
      <c r="L565" s="35" t="s">
        <v>653</v>
      </c>
    </row>
    <row r="566" spans="10:12" x14ac:dyDescent="0.2">
      <c r="J566" s="239" t="s">
        <v>290</v>
      </c>
      <c r="K566" s="240">
        <v>71344.7</v>
      </c>
      <c r="L566" s="35" t="s">
        <v>653</v>
      </c>
    </row>
    <row r="567" spans="10:12" x14ac:dyDescent="0.2">
      <c r="J567" s="239" t="s">
        <v>291</v>
      </c>
      <c r="K567" s="240">
        <v>7209.87</v>
      </c>
      <c r="L567" s="35" t="s">
        <v>653</v>
      </c>
    </row>
    <row r="568" spans="10:12" x14ac:dyDescent="0.2">
      <c r="J568" s="239" t="s">
        <v>292</v>
      </c>
      <c r="K568" s="240">
        <v>13463.14</v>
      </c>
      <c r="L568" s="35" t="s">
        <v>653</v>
      </c>
    </row>
    <row r="569" spans="10:12" x14ac:dyDescent="0.2">
      <c r="J569" s="239" t="s">
        <v>293</v>
      </c>
      <c r="K569" s="240">
        <v>15890.57</v>
      </c>
      <c r="L569" s="35" t="s">
        <v>653</v>
      </c>
    </row>
    <row r="570" spans="10:12" x14ac:dyDescent="0.2">
      <c r="J570" s="239" t="s">
        <v>294</v>
      </c>
      <c r="K570" s="240">
        <v>19745.93</v>
      </c>
      <c r="L570" s="35" t="s">
        <v>653</v>
      </c>
    </row>
    <row r="571" spans="10:12" x14ac:dyDescent="0.2">
      <c r="J571" s="239" t="s">
        <v>295</v>
      </c>
      <c r="K571" s="240">
        <v>20653.22</v>
      </c>
      <c r="L571" s="35" t="s">
        <v>653</v>
      </c>
    </row>
    <row r="572" spans="10:12" x14ac:dyDescent="0.2">
      <c r="J572" s="239" t="s">
        <v>296</v>
      </c>
      <c r="K572" s="240">
        <v>51356.44</v>
      </c>
      <c r="L572" s="35" t="s">
        <v>653</v>
      </c>
    </row>
    <row r="573" spans="10:12" x14ac:dyDescent="0.2">
      <c r="J573" s="239" t="s">
        <v>297</v>
      </c>
      <c r="K573" s="240">
        <v>94114.57</v>
      </c>
      <c r="L573" s="35" t="s">
        <v>653</v>
      </c>
    </row>
    <row r="574" spans="10:12" x14ac:dyDescent="0.2">
      <c r="J574" s="239" t="s">
        <v>298</v>
      </c>
      <c r="K574" s="240">
        <v>8972.89</v>
      </c>
      <c r="L574" s="35" t="s">
        <v>653</v>
      </c>
    </row>
    <row r="575" spans="10:12" x14ac:dyDescent="0.2">
      <c r="J575" s="239" t="s">
        <v>299</v>
      </c>
      <c r="K575" s="240">
        <v>71169.929999999993</v>
      </c>
      <c r="L575" s="35" t="s">
        <v>653</v>
      </c>
    </row>
    <row r="576" spans="10:12" x14ac:dyDescent="0.2">
      <c r="J576" s="239" t="s">
        <v>300</v>
      </c>
      <c r="K576" s="240">
        <v>2789.28</v>
      </c>
      <c r="L576" s="35" t="s">
        <v>653</v>
      </c>
    </row>
    <row r="577" spans="10:12" x14ac:dyDescent="0.2">
      <c r="J577" s="239" t="s">
        <v>301</v>
      </c>
      <c r="K577" s="240">
        <v>126781.18</v>
      </c>
      <c r="L577" s="35" t="s">
        <v>653</v>
      </c>
    </row>
    <row r="578" spans="10:12" x14ac:dyDescent="0.2">
      <c r="J578" s="239" t="s">
        <v>302</v>
      </c>
      <c r="K578" s="240">
        <v>3932.2</v>
      </c>
      <c r="L578" s="35" t="s">
        <v>653</v>
      </c>
    </row>
    <row r="579" spans="10:12" x14ac:dyDescent="0.2">
      <c r="J579" s="239" t="s">
        <v>303</v>
      </c>
      <c r="K579" s="240">
        <v>3040</v>
      </c>
      <c r="L579" s="35" t="s">
        <v>653</v>
      </c>
    </row>
    <row r="580" spans="10:12" x14ac:dyDescent="0.2">
      <c r="J580" s="239" t="s">
        <v>304</v>
      </c>
      <c r="K580" s="240">
        <v>59.32</v>
      </c>
      <c r="L580" s="35" t="s">
        <v>653</v>
      </c>
    </row>
    <row r="581" spans="10:12" x14ac:dyDescent="0.2">
      <c r="J581" s="239" t="s">
        <v>305</v>
      </c>
      <c r="K581" s="240">
        <v>3196.8</v>
      </c>
      <c r="L581" s="35" t="s">
        <v>653</v>
      </c>
    </row>
    <row r="582" spans="10:12" x14ac:dyDescent="0.2">
      <c r="J582" s="239" t="s">
        <v>306</v>
      </c>
      <c r="K582" s="240">
        <v>91568</v>
      </c>
      <c r="L582" s="35" t="s">
        <v>653</v>
      </c>
    </row>
    <row r="583" spans="10:12" x14ac:dyDescent="0.2">
      <c r="J583" s="239" t="s">
        <v>307</v>
      </c>
      <c r="K583" s="240">
        <v>73.22</v>
      </c>
      <c r="L583" s="35" t="s">
        <v>653</v>
      </c>
    </row>
    <row r="584" spans="10:12" x14ac:dyDescent="0.2">
      <c r="J584" s="239" t="s">
        <v>308</v>
      </c>
      <c r="K584" s="240">
        <v>1067.8</v>
      </c>
      <c r="L584" s="35" t="s">
        <v>653</v>
      </c>
    </row>
    <row r="585" spans="10:12" x14ac:dyDescent="0.2">
      <c r="J585" s="239" t="s">
        <v>309</v>
      </c>
      <c r="K585" s="240">
        <v>2679.75</v>
      </c>
      <c r="L585" s="35" t="s">
        <v>653</v>
      </c>
    </row>
    <row r="586" spans="10:12" x14ac:dyDescent="0.2">
      <c r="J586" s="239" t="s">
        <v>310</v>
      </c>
      <c r="K586" s="240">
        <v>1941.44</v>
      </c>
      <c r="L586" s="35" t="s">
        <v>653</v>
      </c>
    </row>
    <row r="587" spans="10:12" x14ac:dyDescent="0.2">
      <c r="J587" s="239" t="s">
        <v>311</v>
      </c>
      <c r="K587" s="240">
        <v>958.61</v>
      </c>
      <c r="L587" s="35" t="s">
        <v>653</v>
      </c>
    </row>
    <row r="588" spans="10:12" x14ac:dyDescent="0.2">
      <c r="J588" s="239" t="s">
        <v>312</v>
      </c>
      <c r="K588" s="240">
        <v>33448.22</v>
      </c>
      <c r="L588" s="35" t="s">
        <v>653</v>
      </c>
    </row>
    <row r="589" spans="10:12" x14ac:dyDescent="0.2">
      <c r="J589" s="239" t="s">
        <v>313</v>
      </c>
      <c r="K589" s="240">
        <v>12878.52</v>
      </c>
      <c r="L589" s="35" t="s">
        <v>653</v>
      </c>
    </row>
    <row r="590" spans="10:12" x14ac:dyDescent="0.2">
      <c r="J590" s="239" t="s">
        <v>314</v>
      </c>
      <c r="K590" s="240">
        <v>322140</v>
      </c>
      <c r="L590" s="35" t="s">
        <v>653</v>
      </c>
    </row>
    <row r="591" spans="10:12" x14ac:dyDescent="0.2">
      <c r="J591" s="239" t="s">
        <v>315</v>
      </c>
      <c r="K591" s="240">
        <v>9100.32</v>
      </c>
      <c r="L591" s="35" t="s">
        <v>653</v>
      </c>
    </row>
    <row r="592" spans="10:12" x14ac:dyDescent="0.2">
      <c r="J592" s="239" t="s">
        <v>316</v>
      </c>
      <c r="K592" s="240">
        <v>2028.24</v>
      </c>
      <c r="L592" s="35" t="s">
        <v>653</v>
      </c>
    </row>
    <row r="593" spans="10:12" x14ac:dyDescent="0.2">
      <c r="J593" s="239" t="s">
        <v>317</v>
      </c>
      <c r="K593" s="240">
        <v>3068.2</v>
      </c>
      <c r="L593" s="35" t="s">
        <v>653</v>
      </c>
    </row>
    <row r="594" spans="10:12" x14ac:dyDescent="0.2">
      <c r="J594" s="239" t="s">
        <v>475</v>
      </c>
      <c r="K594" s="240">
        <v>340</v>
      </c>
      <c r="L594" s="35" t="s">
        <v>653</v>
      </c>
    </row>
    <row r="595" spans="10:12" x14ac:dyDescent="0.2">
      <c r="J595" s="239" t="s">
        <v>319</v>
      </c>
      <c r="K595" s="240">
        <v>158.4</v>
      </c>
      <c r="L595" s="35" t="s">
        <v>653</v>
      </c>
    </row>
    <row r="596" spans="10:12" x14ac:dyDescent="0.2">
      <c r="J596" s="239" t="s">
        <v>320</v>
      </c>
      <c r="K596" s="240">
        <v>334</v>
      </c>
      <c r="L596" s="35" t="s">
        <v>653</v>
      </c>
    </row>
    <row r="597" spans="10:12" x14ac:dyDescent="0.2">
      <c r="J597" s="239" t="s">
        <v>321</v>
      </c>
      <c r="K597" s="240">
        <v>632</v>
      </c>
      <c r="L597" s="35" t="s">
        <v>653</v>
      </c>
    </row>
    <row r="598" spans="10:12" x14ac:dyDescent="0.2">
      <c r="J598" s="239" t="s">
        <v>322</v>
      </c>
      <c r="K598" s="240">
        <v>11559</v>
      </c>
      <c r="L598" s="35" t="s">
        <v>653</v>
      </c>
    </row>
    <row r="599" spans="10:12" x14ac:dyDescent="0.2">
      <c r="J599" s="239" t="s">
        <v>323</v>
      </c>
      <c r="K599" s="240">
        <v>1347.66</v>
      </c>
      <c r="L599" s="35" t="s">
        <v>653</v>
      </c>
    </row>
    <row r="600" spans="10:12" x14ac:dyDescent="0.2">
      <c r="J600" s="239" t="s">
        <v>324</v>
      </c>
      <c r="K600" s="240">
        <v>7552</v>
      </c>
      <c r="L600" s="35" t="s">
        <v>653</v>
      </c>
    </row>
    <row r="601" spans="10:12" x14ac:dyDescent="0.2">
      <c r="J601" s="239" t="s">
        <v>325</v>
      </c>
      <c r="K601" s="240">
        <v>5.25</v>
      </c>
      <c r="L601" s="35" t="s">
        <v>653</v>
      </c>
    </row>
    <row r="602" spans="10:12" x14ac:dyDescent="0.2">
      <c r="J602" s="239" t="s">
        <v>326</v>
      </c>
      <c r="K602" s="240">
        <v>360</v>
      </c>
      <c r="L602" s="35" t="s">
        <v>653</v>
      </c>
    </row>
    <row r="603" spans="10:12" x14ac:dyDescent="0.2">
      <c r="J603" s="239" t="s">
        <v>327</v>
      </c>
      <c r="K603" s="240">
        <v>4152.54</v>
      </c>
      <c r="L603" s="35" t="s">
        <v>653</v>
      </c>
    </row>
    <row r="604" spans="10:12" x14ac:dyDescent="0.2">
      <c r="J604" s="239" t="s">
        <v>328</v>
      </c>
      <c r="K604" s="240">
        <v>1016.95</v>
      </c>
      <c r="L604" s="35" t="s">
        <v>653</v>
      </c>
    </row>
    <row r="605" spans="10:12" x14ac:dyDescent="0.2">
      <c r="J605" s="239" t="s">
        <v>329</v>
      </c>
      <c r="K605" s="240">
        <v>633.88</v>
      </c>
      <c r="L605" s="35" t="s">
        <v>653</v>
      </c>
    </row>
    <row r="606" spans="10:12" x14ac:dyDescent="0.2">
      <c r="J606" s="239" t="s">
        <v>330</v>
      </c>
      <c r="K606" s="240">
        <v>1828.5</v>
      </c>
      <c r="L606" s="35" t="s">
        <v>653</v>
      </c>
    </row>
    <row r="607" spans="10:12" x14ac:dyDescent="0.2">
      <c r="J607" s="239" t="s">
        <v>332</v>
      </c>
      <c r="K607" s="240">
        <v>449.8</v>
      </c>
      <c r="L607" s="35" t="s">
        <v>653</v>
      </c>
    </row>
    <row r="608" spans="10:12" x14ac:dyDescent="0.2">
      <c r="J608" s="239" t="s">
        <v>331</v>
      </c>
      <c r="K608" s="240">
        <v>435.79</v>
      </c>
      <c r="L608" s="35" t="s">
        <v>653</v>
      </c>
    </row>
    <row r="609" spans="10:12" x14ac:dyDescent="0.2">
      <c r="J609" s="239" t="s">
        <v>333</v>
      </c>
      <c r="K609" s="240">
        <v>12.18</v>
      </c>
      <c r="L609" s="35" t="s">
        <v>653</v>
      </c>
    </row>
    <row r="610" spans="10:12" x14ac:dyDescent="0.2">
      <c r="J610" s="239" t="s">
        <v>334</v>
      </c>
      <c r="K610" s="240">
        <v>15084.75</v>
      </c>
      <c r="L610" s="35" t="s">
        <v>653</v>
      </c>
    </row>
    <row r="611" spans="10:12" x14ac:dyDescent="0.2">
      <c r="J611" s="239" t="s">
        <v>335</v>
      </c>
      <c r="K611" s="240">
        <v>4454.62</v>
      </c>
      <c r="L611" s="35" t="s">
        <v>653</v>
      </c>
    </row>
    <row r="612" spans="10:12" x14ac:dyDescent="0.2">
      <c r="J612" s="239" t="s">
        <v>336</v>
      </c>
      <c r="K612" s="240">
        <v>272.41000000000003</v>
      </c>
      <c r="L612" s="35" t="s">
        <v>653</v>
      </c>
    </row>
    <row r="613" spans="10:12" x14ac:dyDescent="0.2">
      <c r="J613" s="239" t="s">
        <v>337</v>
      </c>
      <c r="K613" s="240">
        <v>423.73</v>
      </c>
      <c r="L613" s="35" t="s">
        <v>653</v>
      </c>
    </row>
    <row r="614" spans="10:12" x14ac:dyDescent="0.2">
      <c r="J614" s="239" t="s">
        <v>338</v>
      </c>
      <c r="K614" s="240">
        <v>3813.56</v>
      </c>
      <c r="L614" s="35" t="s">
        <v>653</v>
      </c>
    </row>
    <row r="615" spans="10:12" x14ac:dyDescent="0.2">
      <c r="J615" s="239" t="s">
        <v>339</v>
      </c>
      <c r="K615" s="240">
        <v>3725.8</v>
      </c>
      <c r="L615" s="35" t="s">
        <v>653</v>
      </c>
    </row>
  </sheetData>
  <autoFilter ref="A1:K309"/>
  <sortState ref="J3:K617">
    <sortCondition ref="J2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1"/>
  <sheetViews>
    <sheetView workbookViewId="0">
      <selection activeCell="A10" sqref="A9:B10"/>
    </sheetView>
  </sheetViews>
  <sheetFormatPr defaultRowHeight="11.25" x14ac:dyDescent="0.2"/>
  <cols>
    <col min="1" max="1" width="102.1640625" bestFit="1" customWidth="1"/>
    <col min="2" max="2" width="40.1640625" style="263" customWidth="1"/>
    <col min="3" max="3" width="40.1640625" style="260" customWidth="1"/>
    <col min="4" max="4" width="14.6640625" customWidth="1"/>
    <col min="5" max="5" width="44.83203125" bestFit="1" customWidth="1"/>
    <col min="6" max="6" width="44.83203125" customWidth="1"/>
    <col min="7" max="7" width="49.83203125" bestFit="1" customWidth="1"/>
  </cols>
  <sheetData>
    <row r="1" spans="1:7" x14ac:dyDescent="0.2">
      <c r="A1" s="256" t="s">
        <v>510</v>
      </c>
      <c r="B1" s="261" t="s">
        <v>512</v>
      </c>
      <c r="C1" s="258" t="s">
        <v>673</v>
      </c>
      <c r="D1" s="256" t="s">
        <v>522</v>
      </c>
      <c r="E1" s="256" t="s">
        <v>669</v>
      </c>
      <c r="F1" s="256" t="s">
        <v>670</v>
      </c>
      <c r="G1" s="256" t="s">
        <v>671</v>
      </c>
    </row>
    <row r="2" spans="1:7" x14ac:dyDescent="0.2">
      <c r="A2" s="257" t="s">
        <v>536</v>
      </c>
      <c r="B2" s="262">
        <v>74063.41</v>
      </c>
      <c r="C2" s="259">
        <v>1</v>
      </c>
      <c r="D2" s="257"/>
      <c r="E2" s="257"/>
      <c r="F2" s="257"/>
      <c r="G2" s="257"/>
    </row>
    <row r="3" spans="1:7" x14ac:dyDescent="0.2">
      <c r="A3" s="257" t="s">
        <v>340</v>
      </c>
      <c r="B3" s="262">
        <v>4136.58</v>
      </c>
      <c r="C3" s="259">
        <v>48</v>
      </c>
      <c r="D3" s="257"/>
      <c r="E3" s="257"/>
      <c r="F3" s="257"/>
      <c r="G3" s="257"/>
    </row>
    <row r="4" spans="1:7" x14ac:dyDescent="0.2">
      <c r="A4" s="257" t="s">
        <v>341</v>
      </c>
      <c r="B4" s="262">
        <v>131831.67999999999</v>
      </c>
      <c r="C4" s="259">
        <v>3.036</v>
      </c>
      <c r="D4" s="257"/>
      <c r="E4" s="257"/>
      <c r="F4" s="257"/>
      <c r="G4" s="257"/>
    </row>
    <row r="5" spans="1:7" x14ac:dyDescent="0.2">
      <c r="A5" s="257" t="s">
        <v>14</v>
      </c>
      <c r="B5" s="262">
        <v>545.79</v>
      </c>
      <c r="C5" s="259">
        <v>2.9000000000000001E-2</v>
      </c>
      <c r="D5" s="257"/>
      <c r="E5" s="257"/>
      <c r="F5" s="257"/>
      <c r="G5" s="257"/>
    </row>
    <row r="6" spans="1:7" x14ac:dyDescent="0.2">
      <c r="A6" s="257" t="s">
        <v>342</v>
      </c>
      <c r="B6" s="262">
        <v>4881.3599999999997</v>
      </c>
      <c r="C6" s="259">
        <v>0.6</v>
      </c>
      <c r="D6" s="257"/>
      <c r="E6" s="257"/>
      <c r="F6" s="257"/>
      <c r="G6" s="257"/>
    </row>
    <row r="7" spans="1:7" x14ac:dyDescent="0.2">
      <c r="A7" s="257" t="s">
        <v>33</v>
      </c>
      <c r="B7" s="262">
        <v>9458.98</v>
      </c>
      <c r="C7" s="259">
        <v>4</v>
      </c>
      <c r="D7" s="257"/>
      <c r="E7" s="257"/>
      <c r="F7" s="257"/>
      <c r="G7" s="257"/>
    </row>
    <row r="8" spans="1:7" x14ac:dyDescent="0.2">
      <c r="A8" s="257" t="s">
        <v>34</v>
      </c>
      <c r="B8" s="262">
        <v>388135.6</v>
      </c>
      <c r="C8" s="259">
        <v>1</v>
      </c>
      <c r="D8" s="257"/>
      <c r="E8" s="257"/>
      <c r="F8" s="257"/>
      <c r="G8" s="257"/>
    </row>
    <row r="9" spans="1:7" x14ac:dyDescent="0.2">
      <c r="A9" s="257" t="s">
        <v>343</v>
      </c>
      <c r="B9" s="262">
        <v>14187.23</v>
      </c>
      <c r="C9" s="259">
        <v>2</v>
      </c>
      <c r="D9" s="257"/>
      <c r="E9" s="257"/>
      <c r="F9" s="257"/>
      <c r="G9" s="257"/>
    </row>
    <row r="10" spans="1:7" x14ac:dyDescent="0.2">
      <c r="A10" s="257" t="s">
        <v>344</v>
      </c>
      <c r="B10" s="262">
        <v>1735.59</v>
      </c>
      <c r="C10" s="259">
        <v>1</v>
      </c>
      <c r="D10" s="257"/>
      <c r="E10" s="257"/>
      <c r="F10" s="257"/>
      <c r="G10" s="257"/>
    </row>
    <row r="11" spans="1:7" x14ac:dyDescent="0.2">
      <c r="A11" s="257" t="s">
        <v>345</v>
      </c>
      <c r="B11" s="262">
        <v>1735.59</v>
      </c>
      <c r="C11" s="259">
        <v>1</v>
      </c>
      <c r="D11" s="257"/>
      <c r="E11" s="257"/>
      <c r="F11" s="257"/>
      <c r="G11" s="257"/>
    </row>
    <row r="12" spans="1:7" x14ac:dyDescent="0.2">
      <c r="A12" s="257" t="s">
        <v>346</v>
      </c>
      <c r="B12" s="262">
        <v>787.53</v>
      </c>
      <c r="C12" s="259">
        <v>1</v>
      </c>
      <c r="D12" s="257"/>
      <c r="E12" s="257"/>
      <c r="F12" s="257"/>
      <c r="G12" s="257"/>
    </row>
    <row r="13" spans="1:7" x14ac:dyDescent="0.2">
      <c r="A13" s="257" t="s">
        <v>347</v>
      </c>
      <c r="B13" s="262">
        <v>14962.4</v>
      </c>
      <c r="C13" s="259">
        <v>2</v>
      </c>
      <c r="D13" s="257"/>
      <c r="E13" s="257"/>
      <c r="F13" s="257"/>
      <c r="G13" s="257"/>
    </row>
    <row r="14" spans="1:7" x14ac:dyDescent="0.2">
      <c r="A14" s="257" t="s">
        <v>35</v>
      </c>
      <c r="B14" s="262">
        <v>41152.54</v>
      </c>
      <c r="C14" s="259">
        <v>1</v>
      </c>
      <c r="D14" s="257"/>
      <c r="E14" s="257"/>
      <c r="F14" s="257"/>
      <c r="G14" s="257"/>
    </row>
    <row r="15" spans="1:7" x14ac:dyDescent="0.2">
      <c r="A15" s="257" t="s">
        <v>488</v>
      </c>
      <c r="B15" s="262">
        <v>68927.97</v>
      </c>
      <c r="C15" s="259">
        <v>3</v>
      </c>
      <c r="D15" s="257"/>
      <c r="E15" s="257"/>
      <c r="F15" s="257"/>
      <c r="G15" s="257"/>
    </row>
    <row r="16" spans="1:7" x14ac:dyDescent="0.2">
      <c r="A16" s="257" t="s">
        <v>36</v>
      </c>
      <c r="B16" s="262">
        <v>4000</v>
      </c>
      <c r="C16" s="259">
        <v>2</v>
      </c>
      <c r="D16" s="257"/>
      <c r="E16" s="257"/>
      <c r="F16" s="257"/>
      <c r="G16" s="257"/>
    </row>
    <row r="17" spans="1:7" x14ac:dyDescent="0.2">
      <c r="A17" s="257" t="s">
        <v>37</v>
      </c>
      <c r="B17" s="262">
        <v>1037.28</v>
      </c>
      <c r="C17" s="259">
        <v>4</v>
      </c>
      <c r="D17" s="257"/>
      <c r="E17" s="257"/>
      <c r="F17" s="257"/>
      <c r="G17" s="257"/>
    </row>
    <row r="18" spans="1:7" x14ac:dyDescent="0.2">
      <c r="A18" s="257" t="s">
        <v>38</v>
      </c>
      <c r="B18" s="262">
        <v>6780</v>
      </c>
      <c r="C18" s="259">
        <v>1</v>
      </c>
      <c r="D18" s="257"/>
      <c r="E18" s="257"/>
      <c r="F18" s="257"/>
      <c r="G18" s="257"/>
    </row>
    <row r="19" spans="1:7" x14ac:dyDescent="0.2">
      <c r="A19" s="257" t="s">
        <v>348</v>
      </c>
      <c r="B19" s="262">
        <v>17383.419999999998</v>
      </c>
      <c r="C19" s="259">
        <v>1</v>
      </c>
      <c r="D19" s="257"/>
      <c r="E19" s="257"/>
      <c r="F19" s="257"/>
      <c r="G19" s="257"/>
    </row>
    <row r="20" spans="1:7" x14ac:dyDescent="0.2">
      <c r="A20" s="257" t="s">
        <v>39</v>
      </c>
      <c r="B20" s="262">
        <v>4598.51</v>
      </c>
      <c r="C20" s="259">
        <v>1</v>
      </c>
      <c r="D20" s="257"/>
      <c r="E20" s="257"/>
      <c r="F20" s="257"/>
      <c r="G20" s="257"/>
    </row>
    <row r="21" spans="1:7" x14ac:dyDescent="0.2">
      <c r="A21" s="257" t="s">
        <v>40</v>
      </c>
      <c r="B21" s="262">
        <v>324</v>
      </c>
      <c r="C21" s="259">
        <v>225</v>
      </c>
      <c r="D21" s="257"/>
      <c r="E21" s="257"/>
      <c r="F21" s="257"/>
      <c r="G21" s="257"/>
    </row>
    <row r="22" spans="1:7" x14ac:dyDescent="0.2">
      <c r="A22" s="257" t="s">
        <v>540</v>
      </c>
      <c r="B22" s="262">
        <v>168837.39</v>
      </c>
      <c r="C22" s="259">
        <v>1</v>
      </c>
      <c r="D22" s="257"/>
      <c r="E22" s="257"/>
      <c r="F22" s="257"/>
      <c r="G22" s="257"/>
    </row>
    <row r="23" spans="1:7" x14ac:dyDescent="0.2">
      <c r="A23" s="257" t="s">
        <v>44</v>
      </c>
      <c r="B23" s="262">
        <v>79.459999999999994</v>
      </c>
      <c r="C23" s="259">
        <v>5</v>
      </c>
      <c r="D23" s="257"/>
      <c r="E23" s="257"/>
      <c r="F23" s="257"/>
      <c r="G23" s="257"/>
    </row>
    <row r="24" spans="1:7" x14ac:dyDescent="0.2">
      <c r="A24" s="257" t="s">
        <v>45</v>
      </c>
      <c r="B24" s="262">
        <v>720.34</v>
      </c>
      <c r="C24" s="259">
        <v>10</v>
      </c>
      <c r="D24" s="257"/>
      <c r="E24" s="257"/>
      <c r="F24" s="257"/>
      <c r="G24" s="257"/>
    </row>
    <row r="25" spans="1:7" x14ac:dyDescent="0.2">
      <c r="A25" s="257" t="s">
        <v>46</v>
      </c>
      <c r="B25" s="262">
        <v>1355.93</v>
      </c>
      <c r="C25" s="259">
        <v>1</v>
      </c>
      <c r="D25" s="257"/>
      <c r="E25" s="257"/>
      <c r="F25" s="257"/>
      <c r="G25" s="257"/>
    </row>
    <row r="26" spans="1:7" x14ac:dyDescent="0.2">
      <c r="A26" s="257" t="s">
        <v>48</v>
      </c>
      <c r="B26" s="262">
        <v>86.78</v>
      </c>
      <c r="C26" s="259">
        <v>4</v>
      </c>
      <c r="D26" s="257"/>
      <c r="E26" s="257"/>
      <c r="F26" s="257"/>
      <c r="G26" s="257"/>
    </row>
    <row r="27" spans="1:7" x14ac:dyDescent="0.2">
      <c r="A27" s="257" t="s">
        <v>49</v>
      </c>
      <c r="B27" s="262">
        <v>390.51</v>
      </c>
      <c r="C27" s="259">
        <v>18</v>
      </c>
      <c r="D27" s="257"/>
      <c r="E27" s="257"/>
      <c r="F27" s="257"/>
      <c r="G27" s="257"/>
    </row>
    <row r="28" spans="1:7" x14ac:dyDescent="0.2">
      <c r="A28" s="257" t="s">
        <v>50</v>
      </c>
      <c r="B28" s="262">
        <v>195.67</v>
      </c>
      <c r="C28" s="259">
        <v>1</v>
      </c>
      <c r="D28" s="257"/>
      <c r="E28" s="257"/>
      <c r="F28" s="257"/>
      <c r="G28" s="257"/>
    </row>
    <row r="29" spans="1:7" x14ac:dyDescent="0.2">
      <c r="A29" s="257" t="s">
        <v>51</v>
      </c>
      <c r="B29" s="262">
        <v>173.56</v>
      </c>
      <c r="C29" s="259">
        <v>1</v>
      </c>
      <c r="D29" s="257"/>
      <c r="E29" s="257"/>
      <c r="F29" s="257"/>
      <c r="G29" s="257"/>
    </row>
    <row r="30" spans="1:7" x14ac:dyDescent="0.2">
      <c r="A30" s="257" t="s">
        <v>524</v>
      </c>
      <c r="B30" s="262">
        <v>76271.19</v>
      </c>
      <c r="C30" s="259">
        <v>1</v>
      </c>
      <c r="D30" s="257"/>
      <c r="E30" s="257"/>
      <c r="F30" s="257"/>
      <c r="G30" s="257"/>
    </row>
    <row r="31" spans="1:7" x14ac:dyDescent="0.2">
      <c r="A31" s="257" t="s">
        <v>52</v>
      </c>
      <c r="B31" s="262">
        <v>40685.4</v>
      </c>
      <c r="C31" s="259">
        <v>14</v>
      </c>
      <c r="D31" s="257"/>
      <c r="E31" s="257"/>
      <c r="F31" s="257"/>
      <c r="G31" s="257"/>
    </row>
    <row r="32" spans="1:7" x14ac:dyDescent="0.2">
      <c r="A32" s="257" t="s">
        <v>349</v>
      </c>
      <c r="B32" s="262">
        <v>16100</v>
      </c>
      <c r="C32" s="259">
        <v>1</v>
      </c>
      <c r="D32" s="257"/>
      <c r="E32" s="257"/>
      <c r="F32" s="257"/>
      <c r="G32" s="257"/>
    </row>
    <row r="33" spans="1:7" x14ac:dyDescent="0.2">
      <c r="A33" s="257" t="s">
        <v>494</v>
      </c>
      <c r="B33" s="262">
        <v>57230</v>
      </c>
      <c r="C33" s="259">
        <v>1</v>
      </c>
      <c r="D33" s="257"/>
      <c r="E33" s="257"/>
      <c r="F33" s="257"/>
      <c r="G33" s="257"/>
    </row>
    <row r="34" spans="1:7" x14ac:dyDescent="0.2">
      <c r="A34" s="257" t="s">
        <v>53</v>
      </c>
      <c r="B34" s="262">
        <v>7288.13</v>
      </c>
      <c r="C34" s="259">
        <v>1</v>
      </c>
      <c r="D34" s="257"/>
      <c r="E34" s="257"/>
      <c r="F34" s="257"/>
      <c r="G34" s="257"/>
    </row>
    <row r="35" spans="1:7" x14ac:dyDescent="0.2">
      <c r="A35" s="257" t="s">
        <v>350</v>
      </c>
      <c r="B35" s="262">
        <v>4924.49</v>
      </c>
      <c r="C35" s="259">
        <v>3</v>
      </c>
      <c r="D35" s="257"/>
      <c r="E35" s="257"/>
      <c r="F35" s="257"/>
      <c r="G35" s="257"/>
    </row>
    <row r="36" spans="1:7" x14ac:dyDescent="0.2">
      <c r="A36" s="257" t="s">
        <v>351</v>
      </c>
      <c r="B36" s="262">
        <v>6560.68</v>
      </c>
      <c r="C36" s="259">
        <v>4</v>
      </c>
      <c r="D36" s="257"/>
      <c r="E36" s="257"/>
      <c r="F36" s="257"/>
      <c r="G36" s="257"/>
    </row>
    <row r="37" spans="1:7" x14ac:dyDescent="0.2">
      <c r="A37" s="257" t="s">
        <v>54</v>
      </c>
      <c r="B37" s="262">
        <v>42480</v>
      </c>
      <c r="C37" s="259">
        <v>5</v>
      </c>
      <c r="D37" s="257"/>
      <c r="E37" s="257"/>
      <c r="F37" s="257"/>
      <c r="G37" s="257"/>
    </row>
    <row r="38" spans="1:7" x14ac:dyDescent="0.2">
      <c r="A38" s="257" t="s">
        <v>55</v>
      </c>
      <c r="B38" s="262">
        <v>77406.77</v>
      </c>
      <c r="C38" s="259">
        <v>9</v>
      </c>
      <c r="D38" s="257"/>
      <c r="E38" s="257"/>
      <c r="F38" s="257"/>
      <c r="G38" s="257"/>
    </row>
    <row r="39" spans="1:7" x14ac:dyDescent="0.2">
      <c r="A39" s="257" t="s">
        <v>56</v>
      </c>
      <c r="B39" s="262">
        <v>234201.41999999998</v>
      </c>
      <c r="C39" s="259">
        <v>2</v>
      </c>
      <c r="D39" s="257"/>
      <c r="E39" s="257"/>
      <c r="F39" s="257"/>
      <c r="G39" s="257"/>
    </row>
    <row r="40" spans="1:7" x14ac:dyDescent="0.2">
      <c r="A40" s="257" t="s">
        <v>57</v>
      </c>
      <c r="B40" s="262">
        <v>1479149.45</v>
      </c>
      <c r="C40" s="259">
        <v>13</v>
      </c>
      <c r="D40" s="257"/>
      <c r="E40" s="257"/>
      <c r="F40" s="257"/>
      <c r="G40" s="257"/>
    </row>
    <row r="41" spans="1:7" x14ac:dyDescent="0.2">
      <c r="A41" s="257" t="s">
        <v>58</v>
      </c>
      <c r="B41" s="262">
        <v>348552.39</v>
      </c>
      <c r="C41" s="259">
        <v>3</v>
      </c>
      <c r="D41" s="257"/>
      <c r="E41" s="257"/>
      <c r="F41" s="257"/>
      <c r="G41" s="257"/>
    </row>
    <row r="42" spans="1:7" x14ac:dyDescent="0.2">
      <c r="A42" s="257" t="s">
        <v>60</v>
      </c>
      <c r="B42" s="262">
        <v>353506.97</v>
      </c>
      <c r="C42" s="259">
        <v>5</v>
      </c>
      <c r="D42" s="257"/>
      <c r="E42" s="257"/>
      <c r="F42" s="257"/>
      <c r="G42" s="257"/>
    </row>
    <row r="43" spans="1:7" x14ac:dyDescent="0.2">
      <c r="A43" s="257" t="s">
        <v>62</v>
      </c>
      <c r="B43" s="262">
        <v>170999.86</v>
      </c>
      <c r="C43" s="259">
        <v>1</v>
      </c>
      <c r="D43" s="257"/>
      <c r="E43" s="257"/>
      <c r="F43" s="257"/>
      <c r="G43" s="257"/>
    </row>
    <row r="44" spans="1:7" x14ac:dyDescent="0.2">
      <c r="A44" s="257" t="s">
        <v>63</v>
      </c>
      <c r="B44" s="262">
        <v>238618.14</v>
      </c>
      <c r="C44" s="259">
        <v>2</v>
      </c>
      <c r="D44" s="257"/>
      <c r="E44" s="257"/>
      <c r="F44" s="257"/>
      <c r="G44" s="257"/>
    </row>
    <row r="45" spans="1:7" x14ac:dyDescent="0.2">
      <c r="A45" s="257" t="s">
        <v>65</v>
      </c>
      <c r="B45" s="262">
        <v>444.92</v>
      </c>
      <c r="C45" s="259">
        <v>2</v>
      </c>
      <c r="D45" s="257"/>
      <c r="E45" s="257"/>
      <c r="F45" s="257"/>
      <c r="G45" s="257"/>
    </row>
    <row r="46" spans="1:7" x14ac:dyDescent="0.2">
      <c r="A46" s="257" t="s">
        <v>352</v>
      </c>
      <c r="B46" s="262">
        <v>12128.4</v>
      </c>
      <c r="C46" s="259">
        <v>4</v>
      </c>
      <c r="D46" s="257"/>
      <c r="E46" s="257"/>
      <c r="F46" s="257"/>
      <c r="G46" s="257"/>
    </row>
    <row r="47" spans="1:7" x14ac:dyDescent="0.2">
      <c r="A47" s="257" t="s">
        <v>66</v>
      </c>
      <c r="B47" s="262">
        <v>105569.88</v>
      </c>
      <c r="C47" s="259">
        <v>1</v>
      </c>
      <c r="D47" s="257"/>
      <c r="E47" s="257"/>
      <c r="F47" s="257"/>
      <c r="G47" s="257"/>
    </row>
    <row r="48" spans="1:7" x14ac:dyDescent="0.2">
      <c r="A48" s="257" t="s">
        <v>67</v>
      </c>
      <c r="B48" s="262">
        <v>256405.74</v>
      </c>
      <c r="C48" s="259">
        <v>1</v>
      </c>
      <c r="D48" s="257"/>
      <c r="E48" s="257"/>
      <c r="F48" s="257"/>
      <c r="G48" s="257"/>
    </row>
    <row r="49" spans="1:7" x14ac:dyDescent="0.2">
      <c r="A49" s="257" t="s">
        <v>68</v>
      </c>
      <c r="B49" s="262">
        <v>134908.22</v>
      </c>
      <c r="C49" s="259">
        <v>1</v>
      </c>
      <c r="D49" s="257"/>
      <c r="E49" s="257"/>
      <c r="F49" s="257"/>
      <c r="G49" s="257"/>
    </row>
    <row r="50" spans="1:7" x14ac:dyDescent="0.2">
      <c r="A50" s="257" t="s">
        <v>69</v>
      </c>
      <c r="B50" s="262">
        <v>524882.88</v>
      </c>
      <c r="C50" s="259">
        <v>4</v>
      </c>
      <c r="D50" s="257"/>
      <c r="E50" s="257"/>
      <c r="F50" s="257"/>
      <c r="G50" s="257"/>
    </row>
    <row r="51" spans="1:7" x14ac:dyDescent="0.2">
      <c r="A51" s="257" t="s">
        <v>70</v>
      </c>
      <c r="B51" s="262">
        <v>83813.039999999994</v>
      </c>
      <c r="C51" s="259">
        <v>1</v>
      </c>
      <c r="D51" s="257"/>
      <c r="E51" s="257"/>
      <c r="F51" s="257"/>
      <c r="G51" s="257"/>
    </row>
    <row r="52" spans="1:7" x14ac:dyDescent="0.2">
      <c r="A52" s="257" t="s">
        <v>71</v>
      </c>
      <c r="B52" s="262">
        <v>120010.72</v>
      </c>
      <c r="C52" s="259">
        <v>2</v>
      </c>
      <c r="D52" s="257"/>
      <c r="E52" s="257"/>
      <c r="F52" s="257"/>
      <c r="G52" s="257"/>
    </row>
    <row r="53" spans="1:7" x14ac:dyDescent="0.2">
      <c r="A53" s="257" t="s">
        <v>72</v>
      </c>
      <c r="B53" s="262">
        <v>8402.84</v>
      </c>
      <c r="C53" s="259">
        <v>1</v>
      </c>
      <c r="D53" s="257"/>
      <c r="E53" s="257"/>
      <c r="F53" s="257"/>
      <c r="G53" s="257"/>
    </row>
    <row r="54" spans="1:7" x14ac:dyDescent="0.2">
      <c r="A54" s="257" t="s">
        <v>353</v>
      </c>
      <c r="B54" s="262">
        <v>173578</v>
      </c>
      <c r="C54" s="259">
        <v>1</v>
      </c>
      <c r="D54" s="257"/>
      <c r="E54" s="257"/>
      <c r="F54" s="257"/>
      <c r="G54" s="257"/>
    </row>
    <row r="55" spans="1:7" x14ac:dyDescent="0.2">
      <c r="A55" s="257" t="s">
        <v>73</v>
      </c>
      <c r="B55" s="262">
        <v>45833.33</v>
      </c>
      <c r="C55" s="259">
        <v>1</v>
      </c>
      <c r="D55" s="257"/>
      <c r="E55" s="257"/>
      <c r="F55" s="257"/>
      <c r="G55" s="257"/>
    </row>
    <row r="56" spans="1:7" x14ac:dyDescent="0.2">
      <c r="A56" s="257" t="s">
        <v>74</v>
      </c>
      <c r="B56" s="262">
        <v>255013.95</v>
      </c>
      <c r="C56" s="259">
        <v>5</v>
      </c>
      <c r="D56" s="257"/>
      <c r="E56" s="257"/>
      <c r="F56" s="257"/>
      <c r="G56" s="257"/>
    </row>
    <row r="57" spans="1:7" x14ac:dyDescent="0.2">
      <c r="A57" s="257" t="s">
        <v>75</v>
      </c>
      <c r="B57" s="262">
        <v>92460</v>
      </c>
      <c r="C57" s="259">
        <v>2</v>
      </c>
      <c r="D57" s="257"/>
      <c r="E57" s="257"/>
      <c r="F57" s="257"/>
      <c r="G57" s="257"/>
    </row>
    <row r="58" spans="1:7" x14ac:dyDescent="0.2">
      <c r="A58" s="257" t="s">
        <v>76</v>
      </c>
      <c r="B58" s="262">
        <v>271436.05</v>
      </c>
      <c r="C58" s="259">
        <v>4</v>
      </c>
      <c r="D58" s="257"/>
      <c r="E58" s="257"/>
      <c r="F58" s="257"/>
      <c r="G58" s="257"/>
    </row>
    <row r="59" spans="1:7" x14ac:dyDescent="0.2">
      <c r="A59" s="257" t="s">
        <v>354</v>
      </c>
      <c r="B59" s="262">
        <v>358405.6</v>
      </c>
      <c r="C59" s="259">
        <v>2</v>
      </c>
      <c r="D59" s="257"/>
      <c r="E59" s="257"/>
      <c r="F59" s="257"/>
      <c r="G59" s="257"/>
    </row>
    <row r="60" spans="1:7" x14ac:dyDescent="0.2">
      <c r="A60" s="257" t="s">
        <v>77</v>
      </c>
      <c r="B60" s="262">
        <v>24406.78</v>
      </c>
      <c r="C60" s="259">
        <v>2</v>
      </c>
      <c r="D60" s="257"/>
      <c r="E60" s="257"/>
      <c r="F60" s="257"/>
      <c r="G60" s="257"/>
    </row>
    <row r="61" spans="1:7" x14ac:dyDescent="0.2">
      <c r="A61" s="257" t="s">
        <v>78</v>
      </c>
      <c r="B61" s="262">
        <v>59254</v>
      </c>
      <c r="C61" s="259">
        <v>2</v>
      </c>
      <c r="D61" s="257"/>
      <c r="E61" s="257"/>
      <c r="F61" s="257"/>
      <c r="G61" s="257"/>
    </row>
    <row r="62" spans="1:7" x14ac:dyDescent="0.2">
      <c r="A62" s="257" t="s">
        <v>355</v>
      </c>
      <c r="B62" s="262">
        <v>86390.79</v>
      </c>
      <c r="C62" s="259">
        <v>1</v>
      </c>
      <c r="D62" s="257"/>
      <c r="E62" s="257"/>
      <c r="F62" s="257"/>
      <c r="G62" s="257"/>
    </row>
    <row r="63" spans="1:7" x14ac:dyDescent="0.2">
      <c r="A63" s="257" t="s">
        <v>356</v>
      </c>
      <c r="B63" s="262">
        <v>7752.6</v>
      </c>
      <c r="C63" s="259">
        <v>1</v>
      </c>
      <c r="D63" s="257"/>
      <c r="E63" s="257"/>
      <c r="F63" s="257"/>
      <c r="G63" s="257"/>
    </row>
    <row r="64" spans="1:7" x14ac:dyDescent="0.2">
      <c r="A64" s="257" t="s">
        <v>357</v>
      </c>
      <c r="B64" s="262">
        <v>18880</v>
      </c>
      <c r="C64" s="259">
        <v>2</v>
      </c>
      <c r="D64" s="257"/>
      <c r="E64" s="257"/>
      <c r="F64" s="257"/>
      <c r="G64" s="257"/>
    </row>
    <row r="65" spans="1:7" x14ac:dyDescent="0.2">
      <c r="A65" s="257" t="s">
        <v>79</v>
      </c>
      <c r="B65" s="262">
        <v>82500</v>
      </c>
      <c r="C65" s="259">
        <v>3</v>
      </c>
      <c r="D65" s="257"/>
      <c r="E65" s="257"/>
      <c r="F65" s="257"/>
      <c r="G65" s="257"/>
    </row>
    <row r="66" spans="1:7" x14ac:dyDescent="0.2">
      <c r="A66" s="257" t="s">
        <v>358</v>
      </c>
      <c r="B66" s="262">
        <v>234.78</v>
      </c>
      <c r="C66" s="259">
        <v>14</v>
      </c>
      <c r="D66" s="257"/>
      <c r="E66" s="257"/>
      <c r="F66" s="257"/>
      <c r="G66" s="257"/>
    </row>
    <row r="67" spans="1:7" x14ac:dyDescent="0.2">
      <c r="A67" s="257" t="s">
        <v>80</v>
      </c>
      <c r="B67" s="262">
        <v>6483.05</v>
      </c>
      <c r="C67" s="259">
        <v>1</v>
      </c>
      <c r="D67" s="257"/>
      <c r="E67" s="257"/>
      <c r="F67" s="257"/>
      <c r="G67" s="257"/>
    </row>
    <row r="68" spans="1:7" x14ac:dyDescent="0.2">
      <c r="A68" s="257" t="s">
        <v>81</v>
      </c>
      <c r="B68" s="262">
        <v>9030.48</v>
      </c>
      <c r="C68" s="259">
        <v>6</v>
      </c>
      <c r="D68" s="257"/>
      <c r="E68" s="257"/>
      <c r="F68" s="257"/>
      <c r="G68" s="257"/>
    </row>
    <row r="69" spans="1:7" x14ac:dyDescent="0.2">
      <c r="A69" s="257" t="s">
        <v>82</v>
      </c>
      <c r="B69" s="262">
        <v>153400</v>
      </c>
      <c r="C69" s="259">
        <v>1</v>
      </c>
      <c r="D69" s="257"/>
      <c r="E69" s="257"/>
      <c r="F69" s="257"/>
      <c r="G69" s="257"/>
    </row>
    <row r="70" spans="1:7" x14ac:dyDescent="0.2">
      <c r="A70" s="257" t="s">
        <v>359</v>
      </c>
      <c r="B70" s="262">
        <v>690000</v>
      </c>
      <c r="C70" s="259">
        <v>6</v>
      </c>
      <c r="D70" s="257"/>
      <c r="E70" s="257"/>
      <c r="F70" s="257"/>
      <c r="G70" s="257"/>
    </row>
    <row r="71" spans="1:7" x14ac:dyDescent="0.2">
      <c r="A71" s="257" t="s">
        <v>360</v>
      </c>
      <c r="B71" s="262">
        <v>20745.21</v>
      </c>
      <c r="C71" s="259">
        <v>1</v>
      </c>
      <c r="D71" s="257"/>
      <c r="E71" s="257"/>
      <c r="F71" s="257"/>
      <c r="G71" s="257"/>
    </row>
    <row r="72" spans="1:7" x14ac:dyDescent="0.2">
      <c r="A72" s="257" t="s">
        <v>361</v>
      </c>
      <c r="B72" s="262">
        <v>7555.59</v>
      </c>
      <c r="C72" s="259">
        <v>1</v>
      </c>
      <c r="D72" s="257"/>
      <c r="E72" s="257"/>
      <c r="F72" s="257"/>
      <c r="G72" s="257"/>
    </row>
    <row r="73" spans="1:7" x14ac:dyDescent="0.2">
      <c r="A73" s="257" t="s">
        <v>362</v>
      </c>
      <c r="B73" s="262">
        <v>9293.24</v>
      </c>
      <c r="C73" s="259">
        <v>1</v>
      </c>
      <c r="D73" s="257"/>
      <c r="E73" s="257"/>
      <c r="F73" s="257"/>
      <c r="G73" s="257"/>
    </row>
    <row r="74" spans="1:7" x14ac:dyDescent="0.2">
      <c r="A74" s="257" t="s">
        <v>363</v>
      </c>
      <c r="B74" s="262">
        <v>32134.16</v>
      </c>
      <c r="C74" s="259">
        <v>1</v>
      </c>
      <c r="D74" s="257"/>
      <c r="E74" s="257"/>
      <c r="F74" s="257"/>
      <c r="G74" s="257"/>
    </row>
    <row r="75" spans="1:7" x14ac:dyDescent="0.2">
      <c r="A75" s="257" t="s">
        <v>83</v>
      </c>
      <c r="B75" s="262">
        <v>12213.56</v>
      </c>
      <c r="C75" s="259">
        <v>1</v>
      </c>
      <c r="D75" s="257"/>
      <c r="E75" s="257"/>
      <c r="F75" s="257"/>
      <c r="G75" s="257"/>
    </row>
    <row r="76" spans="1:7" x14ac:dyDescent="0.2">
      <c r="A76" s="257" t="s">
        <v>84</v>
      </c>
      <c r="B76" s="262">
        <v>4983.05</v>
      </c>
      <c r="C76" s="259">
        <v>12</v>
      </c>
      <c r="D76" s="257"/>
      <c r="E76" s="257"/>
      <c r="F76" s="257"/>
      <c r="G76" s="257"/>
    </row>
    <row r="77" spans="1:7" x14ac:dyDescent="0.2">
      <c r="A77" s="257" t="s">
        <v>85</v>
      </c>
      <c r="B77" s="262">
        <v>9355.93</v>
      </c>
      <c r="C77" s="259">
        <v>16</v>
      </c>
      <c r="D77" s="257"/>
      <c r="E77" s="257"/>
      <c r="F77" s="257"/>
      <c r="G77" s="257"/>
    </row>
    <row r="78" spans="1:7" x14ac:dyDescent="0.2">
      <c r="A78" s="257" t="s">
        <v>86</v>
      </c>
      <c r="B78" s="262">
        <v>6833.9</v>
      </c>
      <c r="C78" s="259">
        <v>60</v>
      </c>
      <c r="D78" s="257"/>
      <c r="E78" s="257"/>
      <c r="F78" s="257"/>
      <c r="G78" s="257"/>
    </row>
    <row r="79" spans="1:7" x14ac:dyDescent="0.2">
      <c r="A79" s="257" t="s">
        <v>87</v>
      </c>
      <c r="B79" s="262">
        <v>240.85</v>
      </c>
      <c r="C79" s="259">
        <v>5</v>
      </c>
      <c r="D79" s="257"/>
      <c r="E79" s="257"/>
      <c r="F79" s="257"/>
      <c r="G79" s="257"/>
    </row>
    <row r="80" spans="1:7" x14ac:dyDescent="0.2">
      <c r="A80" s="257" t="s">
        <v>88</v>
      </c>
      <c r="B80" s="262">
        <v>1588.98</v>
      </c>
      <c r="C80" s="259">
        <v>15</v>
      </c>
      <c r="D80" s="257"/>
      <c r="E80" s="257"/>
      <c r="F80" s="257"/>
      <c r="G80" s="257"/>
    </row>
    <row r="81" spans="1:7" x14ac:dyDescent="0.2">
      <c r="A81" s="257" t="s">
        <v>90</v>
      </c>
      <c r="B81" s="262">
        <v>2542.4</v>
      </c>
      <c r="C81" s="259">
        <v>25</v>
      </c>
      <c r="D81" s="257"/>
      <c r="E81" s="257"/>
      <c r="F81" s="257"/>
      <c r="G81" s="257"/>
    </row>
    <row r="82" spans="1:7" x14ac:dyDescent="0.2">
      <c r="A82" s="257" t="s">
        <v>94</v>
      </c>
      <c r="B82" s="262">
        <v>4761.8999999999996</v>
      </c>
      <c r="C82" s="259">
        <v>78</v>
      </c>
      <c r="D82" s="257"/>
      <c r="E82" s="257"/>
      <c r="F82" s="257"/>
      <c r="G82" s="257"/>
    </row>
    <row r="83" spans="1:7" x14ac:dyDescent="0.2">
      <c r="A83" s="257" t="s">
        <v>97</v>
      </c>
      <c r="B83" s="262">
        <v>4978.2</v>
      </c>
      <c r="C83" s="259">
        <v>66.5</v>
      </c>
      <c r="D83" s="257"/>
      <c r="E83" s="257"/>
      <c r="F83" s="257"/>
      <c r="G83" s="257"/>
    </row>
    <row r="84" spans="1:7" x14ac:dyDescent="0.2">
      <c r="A84" s="257" t="s">
        <v>98</v>
      </c>
      <c r="B84" s="262">
        <v>58243.03</v>
      </c>
      <c r="C84" s="259">
        <v>450</v>
      </c>
      <c r="D84" s="257"/>
      <c r="E84" s="257"/>
      <c r="F84" s="257"/>
      <c r="G84" s="257"/>
    </row>
    <row r="85" spans="1:7" x14ac:dyDescent="0.2">
      <c r="A85" s="257" t="s">
        <v>99</v>
      </c>
      <c r="B85" s="262">
        <v>2335.46</v>
      </c>
      <c r="C85" s="259">
        <v>84</v>
      </c>
      <c r="D85" s="257"/>
      <c r="E85" s="257"/>
      <c r="F85" s="257"/>
      <c r="G85" s="257"/>
    </row>
    <row r="86" spans="1:7" x14ac:dyDescent="0.2">
      <c r="A86" s="257" t="s">
        <v>100</v>
      </c>
      <c r="B86" s="262">
        <v>2542.37</v>
      </c>
      <c r="C86" s="259">
        <v>60</v>
      </c>
      <c r="D86" s="257"/>
      <c r="E86" s="257"/>
      <c r="F86" s="257"/>
      <c r="G86" s="257"/>
    </row>
    <row r="87" spans="1:7" x14ac:dyDescent="0.2">
      <c r="A87" s="257" t="s">
        <v>101</v>
      </c>
      <c r="B87" s="262">
        <v>288</v>
      </c>
      <c r="C87" s="259">
        <v>200</v>
      </c>
      <c r="D87" s="257"/>
      <c r="E87" s="257"/>
      <c r="F87" s="257"/>
      <c r="G87" s="257"/>
    </row>
    <row r="88" spans="1:7" x14ac:dyDescent="0.2">
      <c r="A88" s="257" t="s">
        <v>103</v>
      </c>
      <c r="B88" s="262">
        <v>7291.37</v>
      </c>
      <c r="C88" s="259">
        <v>18</v>
      </c>
      <c r="D88" s="257"/>
      <c r="E88" s="257"/>
      <c r="F88" s="257"/>
      <c r="G88" s="257"/>
    </row>
    <row r="89" spans="1:7" x14ac:dyDescent="0.2">
      <c r="A89" s="257" t="s">
        <v>104</v>
      </c>
      <c r="B89" s="262">
        <v>2944.2</v>
      </c>
      <c r="C89" s="259">
        <v>20</v>
      </c>
      <c r="D89" s="257"/>
      <c r="E89" s="257"/>
      <c r="F89" s="257"/>
      <c r="G89" s="257"/>
    </row>
    <row r="90" spans="1:7" x14ac:dyDescent="0.2">
      <c r="A90" s="257" t="s">
        <v>105</v>
      </c>
      <c r="B90" s="262">
        <v>1059.32</v>
      </c>
      <c r="C90" s="259">
        <v>25</v>
      </c>
      <c r="D90" s="257"/>
      <c r="E90" s="257"/>
      <c r="F90" s="257"/>
      <c r="G90" s="257"/>
    </row>
    <row r="91" spans="1:7" x14ac:dyDescent="0.2">
      <c r="A91" s="257" t="s">
        <v>107</v>
      </c>
      <c r="B91" s="262">
        <v>30161.02</v>
      </c>
      <c r="C91" s="259">
        <v>50</v>
      </c>
      <c r="D91" s="257"/>
      <c r="E91" s="257"/>
      <c r="F91" s="257"/>
      <c r="G91" s="257"/>
    </row>
    <row r="92" spans="1:7" x14ac:dyDescent="0.2">
      <c r="A92" s="257" t="s">
        <v>108</v>
      </c>
      <c r="B92" s="262">
        <v>72263.570000000007</v>
      </c>
      <c r="C92" s="259">
        <v>900</v>
      </c>
      <c r="D92" s="257"/>
      <c r="E92" s="257"/>
      <c r="F92" s="257"/>
      <c r="G92" s="257"/>
    </row>
    <row r="93" spans="1:7" x14ac:dyDescent="0.2">
      <c r="A93" s="257" t="s">
        <v>109</v>
      </c>
      <c r="B93" s="262">
        <v>17618</v>
      </c>
      <c r="C93" s="259">
        <v>200</v>
      </c>
      <c r="D93" s="257"/>
      <c r="E93" s="257"/>
      <c r="F93" s="257"/>
      <c r="G93" s="257"/>
    </row>
    <row r="94" spans="1:7" x14ac:dyDescent="0.2">
      <c r="A94" s="257" t="s">
        <v>364</v>
      </c>
      <c r="B94" s="262">
        <v>1137.97</v>
      </c>
      <c r="C94" s="259">
        <v>199</v>
      </c>
      <c r="D94" s="257"/>
      <c r="E94" s="257"/>
      <c r="F94" s="257"/>
      <c r="G94" s="257"/>
    </row>
    <row r="95" spans="1:7" x14ac:dyDescent="0.2">
      <c r="A95" s="257" t="s">
        <v>365</v>
      </c>
      <c r="B95" s="262">
        <v>43247</v>
      </c>
      <c r="C95" s="259">
        <v>5</v>
      </c>
      <c r="D95" s="257"/>
      <c r="E95" s="257"/>
      <c r="F95" s="257"/>
      <c r="G95" s="257"/>
    </row>
    <row r="96" spans="1:7" x14ac:dyDescent="0.2">
      <c r="A96" s="257" t="s">
        <v>110</v>
      </c>
      <c r="B96" s="262">
        <v>1995.93</v>
      </c>
      <c r="C96" s="259">
        <v>2</v>
      </c>
      <c r="D96" s="257"/>
      <c r="E96" s="257"/>
      <c r="F96" s="257"/>
      <c r="G96" s="257"/>
    </row>
    <row r="97" spans="1:7" x14ac:dyDescent="0.2">
      <c r="A97" s="257" t="s">
        <v>111</v>
      </c>
      <c r="B97" s="262">
        <v>16410.12</v>
      </c>
      <c r="C97" s="259">
        <v>12</v>
      </c>
      <c r="D97" s="257"/>
      <c r="E97" s="257"/>
      <c r="F97" s="257"/>
      <c r="G97" s="257"/>
    </row>
    <row r="98" spans="1:7" x14ac:dyDescent="0.2">
      <c r="A98" s="257" t="s">
        <v>112</v>
      </c>
      <c r="B98" s="262">
        <v>7459.28</v>
      </c>
      <c r="C98" s="259">
        <v>1</v>
      </c>
      <c r="D98" s="257"/>
      <c r="E98" s="257"/>
      <c r="F98" s="257"/>
      <c r="G98" s="257"/>
    </row>
    <row r="99" spans="1:7" x14ac:dyDescent="0.2">
      <c r="A99" s="257" t="s">
        <v>113</v>
      </c>
      <c r="B99" s="262">
        <v>92000</v>
      </c>
      <c r="C99" s="259">
        <v>4</v>
      </c>
      <c r="D99" s="257"/>
      <c r="E99" s="257"/>
      <c r="F99" s="257"/>
      <c r="G99" s="257"/>
    </row>
    <row r="100" spans="1:7" x14ac:dyDescent="0.2">
      <c r="A100" s="257" t="s">
        <v>114</v>
      </c>
      <c r="B100" s="262">
        <v>58271.95</v>
      </c>
      <c r="C100" s="259">
        <v>1</v>
      </c>
      <c r="D100" s="257"/>
      <c r="E100" s="257"/>
      <c r="F100" s="257"/>
      <c r="G100" s="257"/>
    </row>
    <row r="101" spans="1:7" x14ac:dyDescent="0.2">
      <c r="A101" s="257" t="s">
        <v>115</v>
      </c>
      <c r="B101" s="262">
        <v>11703.24</v>
      </c>
      <c r="C101" s="259">
        <v>1</v>
      </c>
      <c r="D101" s="257"/>
      <c r="E101" s="257"/>
      <c r="F101" s="257"/>
      <c r="G101" s="257"/>
    </row>
    <row r="102" spans="1:7" x14ac:dyDescent="0.2">
      <c r="A102" s="257" t="s">
        <v>116</v>
      </c>
      <c r="B102" s="262">
        <v>45861.88</v>
      </c>
      <c r="C102" s="259">
        <v>2</v>
      </c>
      <c r="D102" s="257"/>
      <c r="E102" s="257"/>
      <c r="F102" s="257"/>
      <c r="G102" s="257"/>
    </row>
    <row r="103" spans="1:7" x14ac:dyDescent="0.2">
      <c r="A103" s="257" t="s">
        <v>117</v>
      </c>
      <c r="B103" s="262">
        <v>18009</v>
      </c>
      <c r="C103" s="259">
        <v>1</v>
      </c>
      <c r="D103" s="257"/>
      <c r="E103" s="257"/>
      <c r="F103" s="257"/>
      <c r="G103" s="257"/>
    </row>
    <row r="104" spans="1:7" x14ac:dyDescent="0.2">
      <c r="A104" s="257" t="s">
        <v>118</v>
      </c>
      <c r="B104" s="262">
        <v>7326</v>
      </c>
      <c r="C104" s="259">
        <v>2</v>
      </c>
      <c r="D104" s="257"/>
      <c r="E104" s="257"/>
      <c r="F104" s="257"/>
      <c r="G104" s="257"/>
    </row>
    <row r="105" spans="1:7" x14ac:dyDescent="0.2">
      <c r="A105" s="257" t="s">
        <v>119</v>
      </c>
      <c r="B105" s="262">
        <v>15876</v>
      </c>
      <c r="C105" s="259">
        <v>7</v>
      </c>
      <c r="D105" s="257"/>
      <c r="E105" s="257"/>
      <c r="F105" s="257"/>
      <c r="G105" s="257"/>
    </row>
    <row r="106" spans="1:7" x14ac:dyDescent="0.2">
      <c r="A106" s="257" t="s">
        <v>120</v>
      </c>
      <c r="B106" s="262">
        <v>2900</v>
      </c>
      <c r="C106" s="259">
        <v>1</v>
      </c>
      <c r="D106" s="257"/>
      <c r="E106" s="257"/>
      <c r="F106" s="257"/>
      <c r="G106" s="257"/>
    </row>
    <row r="107" spans="1:7" x14ac:dyDescent="0.2">
      <c r="A107" s="257" t="s">
        <v>121</v>
      </c>
      <c r="B107" s="262">
        <v>4692.0200000000004</v>
      </c>
      <c r="C107" s="259">
        <v>2</v>
      </c>
      <c r="D107" s="257"/>
      <c r="E107" s="257"/>
      <c r="F107" s="257"/>
      <c r="G107" s="257"/>
    </row>
    <row r="108" spans="1:7" x14ac:dyDescent="0.2">
      <c r="A108" s="257" t="s">
        <v>122</v>
      </c>
      <c r="B108" s="262">
        <v>2560.6</v>
      </c>
      <c r="C108" s="259">
        <v>1</v>
      </c>
      <c r="D108" s="257"/>
      <c r="E108" s="257"/>
      <c r="F108" s="257"/>
      <c r="G108" s="257"/>
    </row>
    <row r="109" spans="1:7" x14ac:dyDescent="0.2">
      <c r="A109" s="257" t="s">
        <v>123</v>
      </c>
      <c r="B109" s="262">
        <v>2023</v>
      </c>
      <c r="C109" s="259">
        <v>1</v>
      </c>
      <c r="D109" s="257"/>
      <c r="E109" s="257"/>
      <c r="F109" s="257"/>
      <c r="G109" s="257"/>
    </row>
    <row r="110" spans="1:7" x14ac:dyDescent="0.2">
      <c r="A110" s="257" t="s">
        <v>124</v>
      </c>
      <c r="B110" s="262">
        <v>11904</v>
      </c>
      <c r="C110" s="259">
        <v>6</v>
      </c>
      <c r="D110" s="257"/>
      <c r="E110" s="257"/>
      <c r="F110" s="257"/>
      <c r="G110" s="257"/>
    </row>
    <row r="111" spans="1:7" x14ac:dyDescent="0.2">
      <c r="A111" s="257" t="s">
        <v>125</v>
      </c>
      <c r="B111" s="262">
        <v>15538</v>
      </c>
      <c r="C111" s="259">
        <v>7</v>
      </c>
      <c r="D111" s="257"/>
      <c r="E111" s="257"/>
      <c r="F111" s="257"/>
      <c r="G111" s="257"/>
    </row>
    <row r="112" spans="1:7" x14ac:dyDescent="0.2">
      <c r="A112" s="257" t="s">
        <v>126</v>
      </c>
      <c r="B112" s="262">
        <v>14016</v>
      </c>
      <c r="C112" s="259">
        <v>6</v>
      </c>
      <c r="D112" s="257"/>
      <c r="E112" s="257"/>
      <c r="F112" s="257"/>
      <c r="G112" s="257"/>
    </row>
    <row r="113" spans="1:7" x14ac:dyDescent="0.2">
      <c r="A113" s="257" t="s">
        <v>127</v>
      </c>
      <c r="B113" s="262">
        <v>3416.95</v>
      </c>
      <c r="C113" s="259">
        <v>2</v>
      </c>
      <c r="D113" s="257"/>
      <c r="E113" s="257"/>
      <c r="F113" s="257"/>
      <c r="G113" s="257"/>
    </row>
    <row r="114" spans="1:7" x14ac:dyDescent="0.2">
      <c r="A114" s="257" t="s">
        <v>128</v>
      </c>
      <c r="B114" s="262">
        <v>7677.97</v>
      </c>
      <c r="C114" s="259">
        <v>2</v>
      </c>
      <c r="D114" s="257"/>
      <c r="E114" s="257"/>
      <c r="F114" s="257"/>
      <c r="G114" s="257"/>
    </row>
    <row r="115" spans="1:7" x14ac:dyDescent="0.2">
      <c r="A115" s="257" t="s">
        <v>366</v>
      </c>
      <c r="B115" s="262">
        <v>23831.279999999999</v>
      </c>
      <c r="C115" s="259">
        <v>11</v>
      </c>
      <c r="D115" s="257"/>
      <c r="E115" s="257"/>
      <c r="F115" s="257"/>
      <c r="G115" s="257"/>
    </row>
    <row r="116" spans="1:7" x14ac:dyDescent="0.2">
      <c r="A116" s="257" t="s">
        <v>129</v>
      </c>
      <c r="B116" s="262">
        <v>21288.14</v>
      </c>
      <c r="C116" s="259">
        <v>1</v>
      </c>
      <c r="D116" s="257"/>
      <c r="E116" s="257"/>
      <c r="F116" s="257"/>
      <c r="G116" s="257"/>
    </row>
    <row r="117" spans="1:7" x14ac:dyDescent="0.2">
      <c r="A117" s="257" t="s">
        <v>131</v>
      </c>
      <c r="B117" s="262">
        <v>277111.2</v>
      </c>
      <c r="C117" s="259">
        <v>1</v>
      </c>
      <c r="D117" s="257"/>
      <c r="E117" s="257"/>
      <c r="F117" s="257"/>
      <c r="G117" s="257"/>
    </row>
    <row r="118" spans="1:7" x14ac:dyDescent="0.2">
      <c r="A118" s="257" t="s">
        <v>132</v>
      </c>
      <c r="B118" s="262">
        <v>57827</v>
      </c>
      <c r="C118" s="259">
        <v>2</v>
      </c>
      <c r="D118" s="257"/>
      <c r="E118" s="257"/>
      <c r="F118" s="257"/>
      <c r="G118" s="257"/>
    </row>
    <row r="119" spans="1:7" x14ac:dyDescent="0.2">
      <c r="A119" s="257" t="s">
        <v>133</v>
      </c>
      <c r="B119" s="262">
        <v>25530</v>
      </c>
      <c r="C119" s="259">
        <v>1</v>
      </c>
      <c r="D119" s="257"/>
      <c r="E119" s="257"/>
      <c r="F119" s="257"/>
      <c r="G119" s="257"/>
    </row>
    <row r="120" spans="1:7" x14ac:dyDescent="0.2">
      <c r="A120" s="257" t="s">
        <v>134</v>
      </c>
      <c r="B120" s="262">
        <v>16543.099999999999</v>
      </c>
      <c r="C120" s="259">
        <v>1</v>
      </c>
      <c r="D120" s="257"/>
      <c r="E120" s="257"/>
      <c r="F120" s="257"/>
      <c r="G120" s="257"/>
    </row>
    <row r="121" spans="1:7" x14ac:dyDescent="0.2">
      <c r="A121" s="257" t="s">
        <v>135</v>
      </c>
      <c r="B121" s="262">
        <v>102241.93</v>
      </c>
      <c r="C121" s="259">
        <v>1</v>
      </c>
      <c r="D121" s="257"/>
      <c r="E121" s="257"/>
      <c r="F121" s="257"/>
      <c r="G121" s="257"/>
    </row>
    <row r="122" spans="1:7" x14ac:dyDescent="0.2">
      <c r="A122" s="257" t="s">
        <v>136</v>
      </c>
      <c r="B122" s="262">
        <v>1450</v>
      </c>
      <c r="C122" s="259">
        <v>1</v>
      </c>
      <c r="D122" s="257"/>
      <c r="E122" s="257"/>
      <c r="F122" s="257"/>
      <c r="G122" s="257"/>
    </row>
    <row r="123" spans="1:7" x14ac:dyDescent="0.2">
      <c r="A123" s="257" t="s">
        <v>137</v>
      </c>
      <c r="B123" s="262">
        <v>4013.43</v>
      </c>
      <c r="C123" s="259">
        <v>1</v>
      </c>
      <c r="D123" s="257"/>
      <c r="E123" s="257"/>
      <c r="F123" s="257"/>
      <c r="G123" s="257"/>
    </row>
    <row r="124" spans="1:7" x14ac:dyDescent="0.2">
      <c r="A124" s="257" t="s">
        <v>138</v>
      </c>
      <c r="B124" s="262">
        <v>50541.34</v>
      </c>
      <c r="C124" s="259">
        <v>2</v>
      </c>
      <c r="D124" s="257"/>
      <c r="E124" s="257"/>
      <c r="F124" s="257"/>
      <c r="G124" s="257"/>
    </row>
    <row r="125" spans="1:7" x14ac:dyDescent="0.2">
      <c r="A125" s="257" t="s">
        <v>139</v>
      </c>
      <c r="B125" s="262">
        <v>83430</v>
      </c>
      <c r="C125" s="259">
        <v>1</v>
      </c>
      <c r="D125" s="257"/>
      <c r="E125" s="257"/>
      <c r="F125" s="257"/>
      <c r="G125" s="257"/>
    </row>
    <row r="126" spans="1:7" x14ac:dyDescent="0.2">
      <c r="A126" s="257" t="s">
        <v>140</v>
      </c>
      <c r="B126" s="262">
        <v>533.04999999999995</v>
      </c>
      <c r="C126" s="259">
        <v>17</v>
      </c>
      <c r="D126" s="257"/>
      <c r="E126" s="257"/>
      <c r="F126" s="257"/>
      <c r="G126" s="257"/>
    </row>
    <row r="127" spans="1:7" x14ac:dyDescent="0.2">
      <c r="A127" s="257" t="s">
        <v>141</v>
      </c>
      <c r="B127" s="262">
        <v>51304</v>
      </c>
      <c r="C127" s="259">
        <v>2</v>
      </c>
      <c r="D127" s="257"/>
      <c r="E127" s="257"/>
      <c r="F127" s="257"/>
      <c r="G127" s="257"/>
    </row>
    <row r="128" spans="1:7" x14ac:dyDescent="0.2">
      <c r="A128" s="257" t="s">
        <v>142</v>
      </c>
      <c r="B128" s="262">
        <v>9100</v>
      </c>
      <c r="C128" s="259">
        <v>2</v>
      </c>
      <c r="D128" s="257"/>
      <c r="E128" s="257"/>
      <c r="F128" s="257"/>
      <c r="G128" s="257"/>
    </row>
    <row r="129" spans="1:7" x14ac:dyDescent="0.2">
      <c r="A129" s="257" t="s">
        <v>143</v>
      </c>
      <c r="B129" s="262">
        <v>25200</v>
      </c>
      <c r="C129" s="259">
        <v>2</v>
      </c>
      <c r="D129" s="257"/>
      <c r="E129" s="257"/>
      <c r="F129" s="257"/>
      <c r="G129" s="257"/>
    </row>
    <row r="130" spans="1:7" x14ac:dyDescent="0.2">
      <c r="A130" s="257" t="s">
        <v>495</v>
      </c>
      <c r="B130" s="262">
        <v>3075000</v>
      </c>
      <c r="C130" s="259">
        <v>1</v>
      </c>
      <c r="D130" s="257"/>
      <c r="E130" s="257"/>
      <c r="F130" s="257"/>
      <c r="G130" s="257"/>
    </row>
    <row r="131" spans="1:7" x14ac:dyDescent="0.2">
      <c r="A131" s="257" t="s">
        <v>144</v>
      </c>
      <c r="B131" s="262">
        <v>620</v>
      </c>
      <c r="C131" s="259">
        <v>1</v>
      </c>
      <c r="D131" s="257"/>
      <c r="E131" s="257"/>
      <c r="F131" s="257"/>
      <c r="G131" s="257"/>
    </row>
    <row r="132" spans="1:7" x14ac:dyDescent="0.2">
      <c r="A132" s="257" t="s">
        <v>145</v>
      </c>
      <c r="B132" s="262">
        <v>74971.179999999993</v>
      </c>
      <c r="C132" s="259">
        <v>2</v>
      </c>
      <c r="D132" s="257"/>
      <c r="E132" s="257"/>
      <c r="F132" s="257"/>
      <c r="G132" s="257"/>
    </row>
    <row r="133" spans="1:7" x14ac:dyDescent="0.2">
      <c r="A133" s="257" t="s">
        <v>146</v>
      </c>
      <c r="B133" s="262">
        <v>4449.1499999999996</v>
      </c>
      <c r="C133" s="259">
        <v>7</v>
      </c>
      <c r="D133" s="257"/>
      <c r="E133" s="257"/>
      <c r="F133" s="257"/>
      <c r="G133" s="257"/>
    </row>
    <row r="134" spans="1:7" x14ac:dyDescent="0.2">
      <c r="A134" s="257" t="s">
        <v>147</v>
      </c>
      <c r="B134" s="262">
        <v>195485.59</v>
      </c>
      <c r="C134" s="259">
        <v>17</v>
      </c>
      <c r="D134" s="257"/>
      <c r="E134" s="257"/>
      <c r="F134" s="257"/>
      <c r="G134" s="257"/>
    </row>
    <row r="135" spans="1:7" x14ac:dyDescent="0.2">
      <c r="A135" s="257" t="s">
        <v>148</v>
      </c>
      <c r="B135" s="262">
        <v>5932.2</v>
      </c>
      <c r="C135" s="259">
        <v>1</v>
      </c>
      <c r="D135" s="257"/>
      <c r="E135" s="257"/>
      <c r="F135" s="257"/>
      <c r="G135" s="257"/>
    </row>
    <row r="136" spans="1:7" x14ac:dyDescent="0.2">
      <c r="A136" s="257" t="s">
        <v>149</v>
      </c>
      <c r="B136" s="262">
        <v>24000</v>
      </c>
      <c r="C136" s="259">
        <v>10</v>
      </c>
      <c r="D136" s="257"/>
      <c r="E136" s="257"/>
      <c r="F136" s="257"/>
      <c r="G136" s="257"/>
    </row>
    <row r="137" spans="1:7" x14ac:dyDescent="0.2">
      <c r="A137" s="257" t="s">
        <v>150</v>
      </c>
      <c r="B137" s="262">
        <v>3411.86</v>
      </c>
      <c r="C137" s="259">
        <v>1</v>
      </c>
      <c r="D137" s="257"/>
      <c r="E137" s="257"/>
      <c r="F137" s="257"/>
      <c r="G137" s="257"/>
    </row>
    <row r="138" spans="1:7" x14ac:dyDescent="0.2">
      <c r="A138" s="257" t="s">
        <v>151</v>
      </c>
      <c r="B138" s="262">
        <v>7003.5</v>
      </c>
      <c r="C138" s="259">
        <v>3</v>
      </c>
      <c r="D138" s="257"/>
      <c r="E138" s="257"/>
      <c r="F138" s="257"/>
      <c r="G138" s="257"/>
    </row>
    <row r="139" spans="1:7" x14ac:dyDescent="0.2">
      <c r="A139" s="257" t="s">
        <v>367</v>
      </c>
      <c r="B139" s="262">
        <v>2487.13</v>
      </c>
      <c r="C139" s="259">
        <v>1</v>
      </c>
      <c r="D139" s="257"/>
      <c r="E139" s="257"/>
      <c r="F139" s="257"/>
      <c r="G139" s="257"/>
    </row>
    <row r="140" spans="1:7" x14ac:dyDescent="0.2">
      <c r="A140" s="257" t="s">
        <v>368</v>
      </c>
      <c r="B140" s="262">
        <v>5223.7299999999996</v>
      </c>
      <c r="C140" s="259">
        <v>1</v>
      </c>
      <c r="D140" s="257"/>
      <c r="E140" s="257"/>
      <c r="F140" s="257"/>
      <c r="G140" s="257"/>
    </row>
    <row r="141" spans="1:7" x14ac:dyDescent="0.2">
      <c r="A141" s="257" t="s">
        <v>369</v>
      </c>
      <c r="B141" s="262">
        <v>3122.44</v>
      </c>
      <c r="C141" s="259">
        <v>2</v>
      </c>
      <c r="D141" s="257"/>
      <c r="E141" s="257"/>
      <c r="F141" s="257"/>
      <c r="G141" s="257"/>
    </row>
    <row r="142" spans="1:7" x14ac:dyDescent="0.2">
      <c r="A142" s="257" t="s">
        <v>152</v>
      </c>
      <c r="B142" s="262">
        <v>15254.24</v>
      </c>
      <c r="C142" s="259">
        <v>15</v>
      </c>
      <c r="D142" s="257"/>
      <c r="E142" s="257"/>
      <c r="F142" s="257"/>
      <c r="G142" s="257"/>
    </row>
    <row r="143" spans="1:7" x14ac:dyDescent="0.2">
      <c r="A143" s="257" t="s">
        <v>452</v>
      </c>
      <c r="B143" s="262">
        <v>4830.51</v>
      </c>
      <c r="C143" s="259">
        <v>3</v>
      </c>
      <c r="D143" s="257"/>
      <c r="E143" s="257"/>
      <c r="F143" s="257"/>
      <c r="G143" s="257"/>
    </row>
    <row r="144" spans="1:7" x14ac:dyDescent="0.2">
      <c r="A144" s="257" t="s">
        <v>153</v>
      </c>
      <c r="B144" s="262">
        <v>10974.53</v>
      </c>
      <c r="C144" s="259">
        <v>59</v>
      </c>
      <c r="D144" s="257"/>
      <c r="E144" s="257"/>
      <c r="F144" s="257"/>
      <c r="G144" s="257"/>
    </row>
    <row r="145" spans="1:7" x14ac:dyDescent="0.2">
      <c r="A145" s="257" t="s">
        <v>154</v>
      </c>
      <c r="B145" s="262">
        <v>686.44</v>
      </c>
      <c r="C145" s="259">
        <v>90</v>
      </c>
      <c r="D145" s="257"/>
      <c r="E145" s="257"/>
      <c r="F145" s="257"/>
      <c r="G145" s="257"/>
    </row>
    <row r="146" spans="1:7" x14ac:dyDescent="0.2">
      <c r="A146" s="257" t="s">
        <v>155</v>
      </c>
      <c r="B146" s="262">
        <v>5377.55</v>
      </c>
      <c r="C146" s="259">
        <v>7</v>
      </c>
      <c r="D146" s="257"/>
      <c r="E146" s="257"/>
      <c r="F146" s="257"/>
      <c r="G146" s="257"/>
    </row>
    <row r="147" spans="1:7" x14ac:dyDescent="0.2">
      <c r="A147" s="257" t="s">
        <v>156</v>
      </c>
      <c r="B147" s="262">
        <v>6101.69</v>
      </c>
      <c r="C147" s="259">
        <v>8</v>
      </c>
      <c r="D147" s="257"/>
      <c r="E147" s="257"/>
      <c r="F147" s="257"/>
      <c r="G147" s="257"/>
    </row>
    <row r="148" spans="1:7" x14ac:dyDescent="0.2">
      <c r="A148" s="257" t="s">
        <v>157</v>
      </c>
      <c r="B148" s="262">
        <v>8610.17</v>
      </c>
      <c r="C148" s="259">
        <v>8</v>
      </c>
      <c r="D148" s="257"/>
      <c r="E148" s="257"/>
      <c r="F148" s="257"/>
      <c r="G148" s="257"/>
    </row>
    <row r="149" spans="1:7" x14ac:dyDescent="0.2">
      <c r="A149" s="257" t="s">
        <v>158</v>
      </c>
      <c r="B149" s="262">
        <v>33.9</v>
      </c>
      <c r="C149" s="259">
        <v>5</v>
      </c>
      <c r="D149" s="257"/>
      <c r="E149" s="257"/>
      <c r="F149" s="257"/>
      <c r="G149" s="257"/>
    </row>
    <row r="150" spans="1:7" x14ac:dyDescent="0.2">
      <c r="A150" s="257" t="s">
        <v>159</v>
      </c>
      <c r="B150" s="262">
        <v>1288.1300000000001</v>
      </c>
      <c r="C150" s="259">
        <v>80</v>
      </c>
      <c r="D150" s="257"/>
      <c r="E150" s="257"/>
      <c r="F150" s="257"/>
      <c r="G150" s="257"/>
    </row>
    <row r="151" spans="1:7" x14ac:dyDescent="0.2">
      <c r="A151" s="257" t="s">
        <v>160</v>
      </c>
      <c r="B151" s="262">
        <v>40500</v>
      </c>
      <c r="C151" s="259">
        <v>150</v>
      </c>
      <c r="D151" s="257"/>
      <c r="E151" s="257"/>
      <c r="F151" s="257"/>
      <c r="G151" s="257"/>
    </row>
    <row r="152" spans="1:7" x14ac:dyDescent="0.2">
      <c r="A152" s="257" t="s">
        <v>15</v>
      </c>
      <c r="B152" s="262">
        <v>13493.64</v>
      </c>
      <c r="C152" s="259">
        <v>0.27500000000000002</v>
      </c>
      <c r="D152" s="257"/>
      <c r="E152" s="257"/>
      <c r="F152" s="257"/>
      <c r="G152" s="257"/>
    </row>
    <row r="153" spans="1:7" x14ac:dyDescent="0.2">
      <c r="A153" s="257" t="s">
        <v>16</v>
      </c>
      <c r="B153" s="262">
        <v>1507.45</v>
      </c>
      <c r="C153" s="259">
        <v>3.5000000000000003E-2</v>
      </c>
      <c r="D153" s="257"/>
      <c r="E153" s="257"/>
      <c r="F153" s="257"/>
      <c r="G153" s="257"/>
    </row>
    <row r="154" spans="1:7" x14ac:dyDescent="0.2">
      <c r="A154" s="257" t="s">
        <v>370</v>
      </c>
      <c r="B154" s="262">
        <v>4040.4</v>
      </c>
      <c r="C154" s="259">
        <v>20</v>
      </c>
      <c r="D154" s="257"/>
      <c r="E154" s="257"/>
      <c r="F154" s="257"/>
      <c r="G154" s="257"/>
    </row>
    <row r="155" spans="1:7" x14ac:dyDescent="0.2">
      <c r="A155" s="257" t="s">
        <v>371</v>
      </c>
      <c r="B155" s="262">
        <v>541.29</v>
      </c>
      <c r="C155" s="259">
        <v>1</v>
      </c>
      <c r="D155" s="257"/>
      <c r="E155" s="257"/>
      <c r="F155" s="257"/>
      <c r="G155" s="257"/>
    </row>
    <row r="156" spans="1:7" x14ac:dyDescent="0.2">
      <c r="A156" s="257" t="s">
        <v>163</v>
      </c>
      <c r="B156" s="262">
        <v>76.27</v>
      </c>
      <c r="C156" s="259">
        <v>1</v>
      </c>
      <c r="D156" s="257"/>
      <c r="E156" s="257"/>
      <c r="F156" s="257"/>
      <c r="G156" s="257"/>
    </row>
    <row r="157" spans="1:7" x14ac:dyDescent="0.2">
      <c r="A157" s="257" t="s">
        <v>161</v>
      </c>
      <c r="B157" s="262">
        <v>93.22</v>
      </c>
      <c r="C157" s="259">
        <v>1</v>
      </c>
      <c r="D157" s="257"/>
      <c r="E157" s="257"/>
      <c r="F157" s="257"/>
      <c r="G157" s="257"/>
    </row>
    <row r="158" spans="1:7" x14ac:dyDescent="0.2">
      <c r="A158" s="257" t="s">
        <v>162</v>
      </c>
      <c r="B158" s="262">
        <v>122.04</v>
      </c>
      <c r="C158" s="259">
        <v>3</v>
      </c>
      <c r="D158" s="257"/>
      <c r="E158" s="257"/>
      <c r="F158" s="257"/>
      <c r="G158" s="257"/>
    </row>
    <row r="159" spans="1:7" x14ac:dyDescent="0.2">
      <c r="A159" s="257" t="s">
        <v>588</v>
      </c>
      <c r="B159" s="262">
        <v>1416</v>
      </c>
      <c r="C159" s="259">
        <v>3</v>
      </c>
      <c r="D159" s="257"/>
      <c r="E159" s="257"/>
      <c r="F159" s="257"/>
      <c r="G159" s="257"/>
    </row>
    <row r="160" spans="1:7" x14ac:dyDescent="0.2">
      <c r="A160" s="257" t="s">
        <v>165</v>
      </c>
      <c r="B160" s="262">
        <v>15340</v>
      </c>
      <c r="C160" s="259">
        <v>2</v>
      </c>
      <c r="D160" s="257"/>
      <c r="E160" s="257"/>
      <c r="F160" s="257"/>
      <c r="G160" s="257"/>
    </row>
    <row r="161" spans="1:7" x14ac:dyDescent="0.2">
      <c r="A161" s="257" t="s">
        <v>166</v>
      </c>
      <c r="B161" s="262">
        <v>32568</v>
      </c>
      <c r="C161" s="259">
        <v>4</v>
      </c>
      <c r="D161" s="257"/>
      <c r="E161" s="257"/>
      <c r="F161" s="257"/>
      <c r="G161" s="257"/>
    </row>
    <row r="162" spans="1:7" x14ac:dyDescent="0.2">
      <c r="A162" s="257" t="s">
        <v>167</v>
      </c>
      <c r="B162" s="262">
        <v>11042.19</v>
      </c>
      <c r="C162" s="259">
        <v>96</v>
      </c>
      <c r="D162" s="257"/>
      <c r="E162" s="257"/>
      <c r="F162" s="257"/>
      <c r="G162" s="257"/>
    </row>
    <row r="163" spans="1:7" x14ac:dyDescent="0.2">
      <c r="A163" s="257" t="s">
        <v>372</v>
      </c>
      <c r="B163" s="262">
        <v>3047.94</v>
      </c>
      <c r="C163" s="259">
        <v>1</v>
      </c>
      <c r="D163" s="257"/>
      <c r="E163" s="257"/>
      <c r="F163" s="257"/>
      <c r="G163" s="257"/>
    </row>
    <row r="164" spans="1:7" x14ac:dyDescent="0.2">
      <c r="A164" s="257" t="s">
        <v>168</v>
      </c>
      <c r="B164" s="262">
        <v>26779.66</v>
      </c>
      <c r="C164" s="259">
        <v>40</v>
      </c>
      <c r="D164" s="257"/>
      <c r="E164" s="257"/>
      <c r="F164" s="257"/>
      <c r="G164" s="257"/>
    </row>
    <row r="165" spans="1:7" x14ac:dyDescent="0.2">
      <c r="A165" s="257" t="s">
        <v>373</v>
      </c>
      <c r="B165" s="262">
        <v>1559.32</v>
      </c>
      <c r="C165" s="259">
        <v>20</v>
      </c>
      <c r="D165" s="257"/>
      <c r="E165" s="257"/>
      <c r="F165" s="257"/>
      <c r="G165" s="257"/>
    </row>
    <row r="166" spans="1:7" x14ac:dyDescent="0.2">
      <c r="A166" s="257" t="s">
        <v>169</v>
      </c>
      <c r="B166" s="262">
        <v>13645</v>
      </c>
      <c r="C166" s="259">
        <v>1</v>
      </c>
      <c r="D166" s="257"/>
      <c r="E166" s="257"/>
      <c r="F166" s="257"/>
      <c r="G166" s="257"/>
    </row>
    <row r="167" spans="1:7" x14ac:dyDescent="0.2">
      <c r="A167" s="257" t="s">
        <v>170</v>
      </c>
      <c r="B167" s="262">
        <v>6532.2</v>
      </c>
      <c r="C167" s="259">
        <v>20.5</v>
      </c>
      <c r="D167" s="257"/>
      <c r="E167" s="257"/>
      <c r="F167" s="257"/>
      <c r="G167" s="257"/>
    </row>
    <row r="168" spans="1:7" x14ac:dyDescent="0.2">
      <c r="A168" s="257" t="s">
        <v>374</v>
      </c>
      <c r="B168" s="262">
        <v>1650</v>
      </c>
      <c r="C168" s="259">
        <v>1</v>
      </c>
      <c r="D168" s="257"/>
      <c r="E168" s="257"/>
      <c r="F168" s="257"/>
      <c r="G168" s="257"/>
    </row>
    <row r="169" spans="1:7" x14ac:dyDescent="0.2">
      <c r="A169" s="257" t="s">
        <v>375</v>
      </c>
      <c r="B169" s="262">
        <v>3300</v>
      </c>
      <c r="C169" s="259">
        <v>2</v>
      </c>
      <c r="D169" s="257"/>
      <c r="E169" s="257"/>
      <c r="F169" s="257"/>
      <c r="G169" s="257"/>
    </row>
    <row r="170" spans="1:7" x14ac:dyDescent="0.2">
      <c r="A170" s="257" t="s">
        <v>542</v>
      </c>
      <c r="B170" s="262">
        <v>491643.82</v>
      </c>
      <c r="C170" s="259">
        <v>1</v>
      </c>
      <c r="D170" s="257"/>
      <c r="E170" s="257"/>
      <c r="F170" s="257"/>
      <c r="G170" s="257"/>
    </row>
    <row r="171" spans="1:7" x14ac:dyDescent="0.2">
      <c r="A171" s="257" t="s">
        <v>532</v>
      </c>
      <c r="B171" s="262">
        <v>53898.31</v>
      </c>
      <c r="C171" s="259">
        <v>1</v>
      </c>
      <c r="D171" s="257"/>
      <c r="E171" s="257"/>
      <c r="F171" s="257"/>
      <c r="G171" s="257"/>
    </row>
    <row r="172" spans="1:7" x14ac:dyDescent="0.2">
      <c r="A172" s="257" t="s">
        <v>376</v>
      </c>
      <c r="B172" s="262">
        <v>138532</v>
      </c>
      <c r="C172" s="259">
        <v>2</v>
      </c>
      <c r="D172" s="257"/>
      <c r="E172" s="257"/>
      <c r="F172" s="257"/>
      <c r="G172" s="257"/>
    </row>
    <row r="173" spans="1:7" x14ac:dyDescent="0.2">
      <c r="A173" s="257" t="s">
        <v>377</v>
      </c>
      <c r="B173" s="262">
        <v>3768.64</v>
      </c>
      <c r="C173" s="259">
        <v>1</v>
      </c>
      <c r="D173" s="257"/>
      <c r="E173" s="257"/>
      <c r="F173" s="257"/>
      <c r="G173" s="257"/>
    </row>
    <row r="174" spans="1:7" x14ac:dyDescent="0.2">
      <c r="A174" s="257" t="s">
        <v>171</v>
      </c>
      <c r="B174" s="262">
        <v>1705</v>
      </c>
      <c r="C174" s="259">
        <v>1</v>
      </c>
      <c r="D174" s="257"/>
      <c r="E174" s="257"/>
      <c r="F174" s="257"/>
      <c r="G174" s="257"/>
    </row>
    <row r="175" spans="1:7" x14ac:dyDescent="0.2">
      <c r="A175" s="257" t="s">
        <v>172</v>
      </c>
      <c r="B175" s="262">
        <v>1850</v>
      </c>
      <c r="C175" s="259">
        <v>1</v>
      </c>
      <c r="D175" s="257"/>
      <c r="E175" s="257"/>
      <c r="F175" s="257"/>
      <c r="G175" s="257"/>
    </row>
    <row r="176" spans="1:7" x14ac:dyDescent="0.2">
      <c r="A176" s="257" t="s">
        <v>174</v>
      </c>
      <c r="B176" s="262">
        <v>12975.3</v>
      </c>
      <c r="C176" s="259">
        <v>9</v>
      </c>
      <c r="D176" s="257"/>
      <c r="E176" s="257"/>
      <c r="F176" s="257"/>
      <c r="G176" s="257"/>
    </row>
    <row r="177" spans="1:7" x14ac:dyDescent="0.2">
      <c r="A177" s="257" t="s">
        <v>378</v>
      </c>
      <c r="B177" s="262">
        <v>29386.5</v>
      </c>
      <c r="C177" s="259">
        <v>13</v>
      </c>
      <c r="D177" s="257"/>
      <c r="E177" s="257"/>
      <c r="F177" s="257"/>
      <c r="G177" s="257"/>
    </row>
    <row r="178" spans="1:7" x14ac:dyDescent="0.2">
      <c r="A178" s="257" t="s">
        <v>175</v>
      </c>
      <c r="B178" s="262">
        <v>310</v>
      </c>
      <c r="C178" s="259">
        <v>1</v>
      </c>
      <c r="D178" s="257"/>
      <c r="E178" s="257"/>
      <c r="F178" s="257"/>
      <c r="G178" s="257"/>
    </row>
    <row r="179" spans="1:7" x14ac:dyDescent="0.2">
      <c r="A179" s="257" t="s">
        <v>176</v>
      </c>
      <c r="B179" s="262">
        <v>7203.38</v>
      </c>
      <c r="C179" s="259">
        <v>2</v>
      </c>
      <c r="D179" s="257"/>
      <c r="E179" s="257"/>
      <c r="F179" s="257"/>
      <c r="G179" s="257"/>
    </row>
    <row r="180" spans="1:7" x14ac:dyDescent="0.2">
      <c r="A180" s="257" t="s">
        <v>379</v>
      </c>
      <c r="B180" s="262">
        <v>1982.4</v>
      </c>
      <c r="C180" s="259">
        <v>4</v>
      </c>
      <c r="D180" s="257"/>
      <c r="E180" s="257"/>
      <c r="F180" s="257"/>
      <c r="G180" s="257"/>
    </row>
    <row r="181" spans="1:7" x14ac:dyDescent="0.2">
      <c r="A181" s="257" t="s">
        <v>177</v>
      </c>
      <c r="B181" s="262">
        <v>1898.3</v>
      </c>
      <c r="C181" s="259">
        <v>1</v>
      </c>
      <c r="D181" s="257"/>
      <c r="E181" s="257"/>
      <c r="F181" s="257"/>
      <c r="G181" s="257"/>
    </row>
    <row r="182" spans="1:7" x14ac:dyDescent="0.2">
      <c r="A182" s="257" t="s">
        <v>477</v>
      </c>
      <c r="B182" s="262">
        <v>57897.46</v>
      </c>
      <c r="C182" s="259">
        <v>10</v>
      </c>
      <c r="D182" s="257"/>
      <c r="E182" s="257"/>
      <c r="F182" s="257"/>
      <c r="G182" s="257"/>
    </row>
    <row r="183" spans="1:7" x14ac:dyDescent="0.2">
      <c r="A183" s="257" t="s">
        <v>381</v>
      </c>
      <c r="B183" s="262">
        <v>19231.28</v>
      </c>
      <c r="C183" s="259">
        <v>2</v>
      </c>
      <c r="D183" s="257"/>
      <c r="E183" s="257"/>
      <c r="F183" s="257"/>
      <c r="G183" s="257"/>
    </row>
    <row r="184" spans="1:7" x14ac:dyDescent="0.2">
      <c r="A184" s="257" t="s">
        <v>178</v>
      </c>
      <c r="B184" s="262">
        <v>10190.1</v>
      </c>
      <c r="C184" s="259">
        <v>2</v>
      </c>
      <c r="D184" s="257"/>
      <c r="E184" s="257"/>
      <c r="F184" s="257"/>
      <c r="G184" s="257"/>
    </row>
    <row r="185" spans="1:7" x14ac:dyDescent="0.2">
      <c r="A185" s="257" t="s">
        <v>382</v>
      </c>
      <c r="B185" s="262">
        <v>7105</v>
      </c>
      <c r="C185" s="259">
        <v>1</v>
      </c>
      <c r="D185" s="257"/>
      <c r="E185" s="257"/>
      <c r="F185" s="257"/>
      <c r="G185" s="257"/>
    </row>
    <row r="186" spans="1:7" x14ac:dyDescent="0.2">
      <c r="A186" s="257" t="s">
        <v>383</v>
      </c>
      <c r="B186" s="262">
        <v>7540</v>
      </c>
      <c r="C186" s="259">
        <v>1</v>
      </c>
      <c r="D186" s="257"/>
      <c r="E186" s="257"/>
      <c r="F186" s="257"/>
      <c r="G186" s="257"/>
    </row>
    <row r="187" spans="1:7" x14ac:dyDescent="0.2">
      <c r="A187" s="257" t="s">
        <v>179</v>
      </c>
      <c r="B187" s="262">
        <v>33700.800000000003</v>
      </c>
      <c r="C187" s="259">
        <v>2</v>
      </c>
      <c r="D187" s="257"/>
      <c r="E187" s="257"/>
      <c r="F187" s="257"/>
      <c r="G187" s="257"/>
    </row>
    <row r="188" spans="1:7" x14ac:dyDescent="0.2">
      <c r="A188" s="257" t="s">
        <v>180</v>
      </c>
      <c r="B188" s="262">
        <v>1220</v>
      </c>
      <c r="C188" s="259">
        <v>1</v>
      </c>
      <c r="D188" s="257"/>
      <c r="E188" s="257"/>
      <c r="F188" s="257"/>
      <c r="G188" s="257"/>
    </row>
    <row r="189" spans="1:7" x14ac:dyDescent="0.2">
      <c r="A189" s="257" t="s">
        <v>181</v>
      </c>
      <c r="B189" s="262">
        <v>141.02000000000001</v>
      </c>
      <c r="C189" s="259">
        <v>1</v>
      </c>
      <c r="D189" s="257"/>
      <c r="E189" s="257"/>
      <c r="F189" s="257"/>
      <c r="G189" s="257"/>
    </row>
    <row r="190" spans="1:7" x14ac:dyDescent="0.2">
      <c r="A190" s="257" t="s">
        <v>182</v>
      </c>
      <c r="B190" s="262">
        <v>22256</v>
      </c>
      <c r="C190" s="259">
        <v>2</v>
      </c>
      <c r="D190" s="257"/>
      <c r="E190" s="257"/>
      <c r="F190" s="257"/>
      <c r="G190" s="257"/>
    </row>
    <row r="191" spans="1:7" x14ac:dyDescent="0.2">
      <c r="A191" s="257" t="s">
        <v>183</v>
      </c>
      <c r="B191" s="262">
        <v>46236</v>
      </c>
      <c r="C191" s="259">
        <v>4</v>
      </c>
      <c r="D191" s="257"/>
      <c r="E191" s="257"/>
      <c r="F191" s="257"/>
      <c r="G191" s="257"/>
    </row>
    <row r="192" spans="1:7" x14ac:dyDescent="0.2">
      <c r="A192" s="257" t="s">
        <v>496</v>
      </c>
      <c r="B192" s="262">
        <v>1215988.98</v>
      </c>
      <c r="C192" s="259">
        <v>1</v>
      </c>
      <c r="D192" s="257"/>
      <c r="E192" s="257"/>
      <c r="F192" s="257"/>
      <c r="G192" s="257"/>
    </row>
    <row r="193" spans="1:7" x14ac:dyDescent="0.2">
      <c r="A193" s="257" t="s">
        <v>187</v>
      </c>
      <c r="B193" s="262">
        <v>158492.88</v>
      </c>
      <c r="C193" s="259">
        <v>2</v>
      </c>
      <c r="D193" s="257"/>
      <c r="E193" s="257"/>
      <c r="F193" s="257"/>
      <c r="G193" s="257"/>
    </row>
    <row r="194" spans="1:7" x14ac:dyDescent="0.2">
      <c r="A194" s="257" t="s">
        <v>188</v>
      </c>
      <c r="B194" s="262">
        <v>381921.39</v>
      </c>
      <c r="C194" s="259">
        <v>3</v>
      </c>
      <c r="D194" s="257"/>
      <c r="E194" s="257"/>
      <c r="F194" s="257"/>
      <c r="G194" s="257"/>
    </row>
    <row r="195" spans="1:7" x14ac:dyDescent="0.2">
      <c r="A195" s="257" t="s">
        <v>189</v>
      </c>
      <c r="B195" s="262">
        <v>1935.19</v>
      </c>
      <c r="C195" s="259">
        <v>2</v>
      </c>
      <c r="D195" s="257"/>
      <c r="E195" s="257"/>
      <c r="F195" s="257"/>
      <c r="G195" s="257"/>
    </row>
    <row r="196" spans="1:7" x14ac:dyDescent="0.2">
      <c r="A196" s="257" t="s">
        <v>384</v>
      </c>
      <c r="B196" s="262">
        <v>1798.77</v>
      </c>
      <c r="C196" s="259">
        <v>1</v>
      </c>
      <c r="D196" s="257"/>
      <c r="E196" s="257"/>
      <c r="F196" s="257"/>
      <c r="G196" s="257"/>
    </row>
    <row r="197" spans="1:7" x14ac:dyDescent="0.2">
      <c r="A197" s="257" t="s">
        <v>385</v>
      </c>
      <c r="B197" s="262">
        <v>7902.5</v>
      </c>
      <c r="C197" s="259">
        <v>5</v>
      </c>
      <c r="D197" s="257"/>
      <c r="E197" s="257"/>
      <c r="F197" s="257"/>
      <c r="G197" s="257"/>
    </row>
    <row r="198" spans="1:7" x14ac:dyDescent="0.2">
      <c r="A198" s="257" t="s">
        <v>190</v>
      </c>
      <c r="B198" s="262">
        <v>1881.22</v>
      </c>
      <c r="C198" s="259">
        <v>1</v>
      </c>
      <c r="D198" s="257"/>
      <c r="E198" s="257"/>
      <c r="F198" s="257"/>
      <c r="G198" s="257"/>
    </row>
    <row r="199" spans="1:7" x14ac:dyDescent="0.2">
      <c r="A199" s="257" t="s">
        <v>191</v>
      </c>
      <c r="B199" s="262">
        <v>21424.22</v>
      </c>
      <c r="C199" s="259">
        <v>11</v>
      </c>
      <c r="D199" s="257"/>
      <c r="E199" s="257"/>
      <c r="F199" s="257"/>
      <c r="G199" s="257"/>
    </row>
    <row r="200" spans="1:7" x14ac:dyDescent="0.2">
      <c r="A200" s="257" t="s">
        <v>386</v>
      </c>
      <c r="B200" s="262">
        <v>2913.63</v>
      </c>
      <c r="C200" s="259">
        <v>1</v>
      </c>
      <c r="D200" s="257"/>
      <c r="E200" s="257"/>
      <c r="F200" s="257"/>
      <c r="G200" s="257"/>
    </row>
    <row r="201" spans="1:7" x14ac:dyDescent="0.2">
      <c r="A201" s="257" t="s">
        <v>17</v>
      </c>
      <c r="B201" s="262">
        <v>4158</v>
      </c>
      <c r="C201" s="259">
        <v>2</v>
      </c>
      <c r="D201" s="257"/>
      <c r="E201" s="257"/>
      <c r="F201" s="257"/>
      <c r="G201" s="257"/>
    </row>
    <row r="202" spans="1:7" x14ac:dyDescent="0.2">
      <c r="A202" s="257" t="s">
        <v>192</v>
      </c>
      <c r="B202" s="262">
        <v>7414</v>
      </c>
      <c r="C202" s="259">
        <v>2</v>
      </c>
      <c r="D202" s="257"/>
      <c r="E202" s="257"/>
      <c r="F202" s="257"/>
      <c r="G202" s="257"/>
    </row>
    <row r="203" spans="1:7" x14ac:dyDescent="0.2">
      <c r="A203" s="257" t="s">
        <v>193</v>
      </c>
      <c r="B203" s="262">
        <v>2609.71</v>
      </c>
      <c r="C203" s="259">
        <v>1</v>
      </c>
      <c r="D203" s="257"/>
      <c r="E203" s="257"/>
      <c r="F203" s="257"/>
      <c r="G203" s="257"/>
    </row>
    <row r="204" spans="1:7" x14ac:dyDescent="0.2">
      <c r="A204" s="257" t="s">
        <v>387</v>
      </c>
      <c r="B204" s="262">
        <v>8643.5</v>
      </c>
      <c r="C204" s="259">
        <v>1</v>
      </c>
      <c r="D204" s="257"/>
      <c r="E204" s="257"/>
      <c r="F204" s="257"/>
      <c r="G204" s="257"/>
    </row>
    <row r="205" spans="1:7" x14ac:dyDescent="0.2">
      <c r="A205" s="257" t="s">
        <v>388</v>
      </c>
      <c r="B205" s="262">
        <v>12605.19</v>
      </c>
      <c r="C205" s="259">
        <v>1</v>
      </c>
      <c r="D205" s="257"/>
      <c r="E205" s="257"/>
      <c r="F205" s="257"/>
      <c r="G205" s="257"/>
    </row>
    <row r="206" spans="1:7" x14ac:dyDescent="0.2">
      <c r="A206" s="257" t="s">
        <v>194</v>
      </c>
      <c r="B206" s="262">
        <v>121160.91</v>
      </c>
      <c r="C206" s="259">
        <v>53</v>
      </c>
      <c r="D206" s="257"/>
      <c r="E206" s="257"/>
      <c r="F206" s="257"/>
      <c r="G206" s="257"/>
    </row>
    <row r="207" spans="1:7" x14ac:dyDescent="0.2">
      <c r="A207" s="257" t="s">
        <v>389</v>
      </c>
      <c r="B207" s="262">
        <v>7661.12</v>
      </c>
      <c r="C207" s="259">
        <v>4</v>
      </c>
      <c r="D207" s="257"/>
      <c r="E207" s="257"/>
      <c r="F207" s="257"/>
      <c r="G207" s="257"/>
    </row>
    <row r="208" spans="1:7" x14ac:dyDescent="0.2">
      <c r="A208" s="257" t="s">
        <v>390</v>
      </c>
      <c r="B208" s="262">
        <v>17664</v>
      </c>
      <c r="C208" s="259">
        <v>4</v>
      </c>
      <c r="D208" s="257"/>
      <c r="E208" s="257"/>
      <c r="F208" s="257"/>
      <c r="G208" s="257"/>
    </row>
    <row r="209" spans="1:7" x14ac:dyDescent="0.2">
      <c r="A209" s="257" t="s">
        <v>391</v>
      </c>
      <c r="B209" s="262">
        <v>2757.13</v>
      </c>
      <c r="C209" s="259">
        <v>11.7</v>
      </c>
      <c r="D209" s="257"/>
      <c r="E209" s="257"/>
      <c r="F209" s="257"/>
      <c r="G209" s="257"/>
    </row>
    <row r="210" spans="1:7" x14ac:dyDescent="0.2">
      <c r="A210" s="257" t="s">
        <v>392</v>
      </c>
      <c r="B210" s="262">
        <v>1781.53</v>
      </c>
      <c r="C210" s="259">
        <v>7.5</v>
      </c>
      <c r="D210" s="257"/>
      <c r="E210" s="257"/>
      <c r="F210" s="257"/>
      <c r="G210" s="257"/>
    </row>
    <row r="211" spans="1:7" x14ac:dyDescent="0.2">
      <c r="A211" s="257" t="s">
        <v>393</v>
      </c>
      <c r="B211" s="262">
        <v>2205.5100000000002</v>
      </c>
      <c r="C211" s="259">
        <v>7.42</v>
      </c>
      <c r="D211" s="257"/>
      <c r="E211" s="257"/>
      <c r="F211" s="257"/>
      <c r="G211" s="257"/>
    </row>
    <row r="212" spans="1:7" x14ac:dyDescent="0.2">
      <c r="A212" s="257" t="s">
        <v>394</v>
      </c>
      <c r="B212" s="262">
        <v>2993.34</v>
      </c>
      <c r="C212" s="259">
        <v>2</v>
      </c>
      <c r="D212" s="257"/>
      <c r="E212" s="257"/>
      <c r="F212" s="257"/>
      <c r="G212" s="257"/>
    </row>
    <row r="213" spans="1:7" x14ac:dyDescent="0.2">
      <c r="A213" s="257" t="s">
        <v>489</v>
      </c>
      <c r="B213" s="262">
        <v>368160</v>
      </c>
      <c r="C213" s="259">
        <v>1</v>
      </c>
      <c r="D213" s="257"/>
      <c r="E213" s="257"/>
      <c r="F213" s="257"/>
      <c r="G213" s="257"/>
    </row>
    <row r="214" spans="1:7" x14ac:dyDescent="0.2">
      <c r="A214" s="257" t="s">
        <v>196</v>
      </c>
      <c r="B214" s="262">
        <v>7500</v>
      </c>
      <c r="C214" s="259">
        <v>300</v>
      </c>
      <c r="D214" s="257"/>
      <c r="E214" s="257"/>
      <c r="F214" s="257"/>
      <c r="G214" s="257"/>
    </row>
    <row r="215" spans="1:7" x14ac:dyDescent="0.2">
      <c r="A215" s="257" t="s">
        <v>497</v>
      </c>
      <c r="B215" s="262">
        <v>22749386.579999998</v>
      </c>
      <c r="C215" s="259">
        <v>1</v>
      </c>
      <c r="D215" s="257"/>
      <c r="E215" s="257"/>
      <c r="F215" s="257"/>
      <c r="G215" s="257"/>
    </row>
    <row r="216" spans="1:7" x14ac:dyDescent="0.2">
      <c r="A216" s="257" t="s">
        <v>197</v>
      </c>
      <c r="B216" s="262">
        <v>1946.14</v>
      </c>
      <c r="C216" s="259">
        <v>16</v>
      </c>
      <c r="D216" s="257"/>
      <c r="E216" s="257"/>
      <c r="F216" s="257"/>
      <c r="G216" s="257"/>
    </row>
    <row r="217" spans="1:7" x14ac:dyDescent="0.2">
      <c r="A217" s="257" t="s">
        <v>198</v>
      </c>
      <c r="B217" s="262">
        <v>115.02</v>
      </c>
      <c r="C217" s="259">
        <v>2</v>
      </c>
      <c r="D217" s="257"/>
      <c r="E217" s="257"/>
      <c r="F217" s="257"/>
      <c r="G217" s="257"/>
    </row>
    <row r="218" spans="1:7" x14ac:dyDescent="0.2">
      <c r="A218" s="257" t="s">
        <v>199</v>
      </c>
      <c r="B218" s="262">
        <v>139.15</v>
      </c>
      <c r="C218" s="259">
        <v>1</v>
      </c>
      <c r="D218" s="257"/>
      <c r="E218" s="257"/>
      <c r="F218" s="257"/>
      <c r="G218" s="257"/>
    </row>
    <row r="219" spans="1:7" x14ac:dyDescent="0.2">
      <c r="A219" s="257" t="s">
        <v>200</v>
      </c>
      <c r="B219" s="262">
        <v>27968.26</v>
      </c>
      <c r="C219" s="259">
        <v>34</v>
      </c>
      <c r="D219" s="257"/>
      <c r="E219" s="257"/>
      <c r="F219" s="257"/>
      <c r="G219" s="257"/>
    </row>
    <row r="220" spans="1:7" x14ac:dyDescent="0.2">
      <c r="A220" s="257" t="s">
        <v>201</v>
      </c>
      <c r="B220" s="262">
        <v>2796.61</v>
      </c>
      <c r="C220" s="259">
        <v>6</v>
      </c>
      <c r="D220" s="257"/>
      <c r="E220" s="257"/>
      <c r="F220" s="257"/>
      <c r="G220" s="257"/>
    </row>
    <row r="221" spans="1:7" x14ac:dyDescent="0.2">
      <c r="A221" s="257" t="s">
        <v>202</v>
      </c>
      <c r="B221" s="262">
        <v>7042.37</v>
      </c>
      <c r="C221" s="259">
        <v>6</v>
      </c>
      <c r="D221" s="257"/>
      <c r="E221" s="257"/>
      <c r="F221" s="257"/>
      <c r="G221" s="257"/>
    </row>
    <row r="222" spans="1:7" x14ac:dyDescent="0.2">
      <c r="A222" s="257" t="s">
        <v>203</v>
      </c>
      <c r="B222" s="262">
        <v>22294.240000000002</v>
      </c>
      <c r="C222" s="259">
        <v>5</v>
      </c>
      <c r="D222" s="257"/>
      <c r="E222" s="257"/>
      <c r="F222" s="257"/>
      <c r="G222" s="257"/>
    </row>
    <row r="223" spans="1:7" x14ac:dyDescent="0.2">
      <c r="A223" s="257" t="s">
        <v>204</v>
      </c>
      <c r="B223" s="262">
        <v>3972.03</v>
      </c>
      <c r="C223" s="259">
        <v>1</v>
      </c>
      <c r="D223" s="257"/>
      <c r="E223" s="257"/>
      <c r="F223" s="257"/>
      <c r="G223" s="257"/>
    </row>
    <row r="224" spans="1:7" x14ac:dyDescent="0.2">
      <c r="A224" s="257" t="s">
        <v>205</v>
      </c>
      <c r="B224" s="262">
        <v>304.5</v>
      </c>
      <c r="C224" s="259">
        <v>1</v>
      </c>
      <c r="D224" s="257"/>
      <c r="E224" s="257"/>
      <c r="F224" s="257"/>
      <c r="G224" s="257"/>
    </row>
    <row r="225" spans="1:7" x14ac:dyDescent="0.2">
      <c r="A225" s="257" t="s">
        <v>206</v>
      </c>
      <c r="B225" s="262">
        <v>886</v>
      </c>
      <c r="C225" s="259">
        <v>2</v>
      </c>
      <c r="D225" s="257"/>
      <c r="E225" s="257"/>
      <c r="F225" s="257"/>
      <c r="G225" s="257"/>
    </row>
    <row r="226" spans="1:7" x14ac:dyDescent="0.2">
      <c r="A226" s="257" t="s">
        <v>207</v>
      </c>
      <c r="B226" s="262">
        <v>415.53</v>
      </c>
      <c r="C226" s="259">
        <v>1</v>
      </c>
      <c r="D226" s="257"/>
      <c r="E226" s="257"/>
      <c r="F226" s="257"/>
      <c r="G226" s="257"/>
    </row>
    <row r="227" spans="1:7" x14ac:dyDescent="0.2">
      <c r="A227" s="257" t="s">
        <v>208</v>
      </c>
      <c r="B227" s="262">
        <v>676.69</v>
      </c>
      <c r="C227" s="259">
        <v>1</v>
      </c>
      <c r="D227" s="257"/>
      <c r="E227" s="257"/>
      <c r="F227" s="257"/>
      <c r="G227" s="257"/>
    </row>
    <row r="228" spans="1:7" x14ac:dyDescent="0.2">
      <c r="A228" s="257" t="s">
        <v>209</v>
      </c>
      <c r="B228" s="262">
        <v>298.31</v>
      </c>
      <c r="C228" s="259">
        <v>2</v>
      </c>
      <c r="D228" s="257"/>
      <c r="E228" s="257"/>
      <c r="F228" s="257"/>
      <c r="G228" s="257"/>
    </row>
    <row r="229" spans="1:7" x14ac:dyDescent="0.2">
      <c r="A229" s="257" t="s">
        <v>210</v>
      </c>
      <c r="B229" s="262">
        <v>652.54</v>
      </c>
      <c r="C229" s="259">
        <v>11</v>
      </c>
      <c r="D229" s="257"/>
      <c r="E229" s="257"/>
      <c r="F229" s="257"/>
      <c r="G229" s="257"/>
    </row>
    <row r="230" spans="1:7" x14ac:dyDescent="0.2">
      <c r="A230" s="257" t="s">
        <v>211</v>
      </c>
      <c r="B230" s="262">
        <v>936.44</v>
      </c>
      <c r="C230" s="259">
        <v>13</v>
      </c>
      <c r="D230" s="257"/>
      <c r="E230" s="257"/>
      <c r="F230" s="257"/>
      <c r="G230" s="257"/>
    </row>
    <row r="231" spans="1:7" x14ac:dyDescent="0.2">
      <c r="A231" s="257" t="s">
        <v>212</v>
      </c>
      <c r="B231" s="262">
        <v>355.93</v>
      </c>
      <c r="C231" s="259">
        <v>3</v>
      </c>
      <c r="D231" s="257"/>
      <c r="E231" s="257"/>
      <c r="F231" s="257"/>
      <c r="G231" s="257"/>
    </row>
    <row r="232" spans="1:7" x14ac:dyDescent="0.2">
      <c r="A232" s="257" t="s">
        <v>213</v>
      </c>
      <c r="B232" s="262">
        <v>86.44</v>
      </c>
      <c r="C232" s="259">
        <v>2</v>
      </c>
      <c r="D232" s="257"/>
      <c r="E232" s="257"/>
      <c r="F232" s="257"/>
      <c r="G232" s="257"/>
    </row>
    <row r="233" spans="1:7" x14ac:dyDescent="0.2">
      <c r="A233" s="257" t="s">
        <v>214</v>
      </c>
      <c r="B233" s="262">
        <v>86.57</v>
      </c>
      <c r="C233" s="259">
        <v>2</v>
      </c>
      <c r="D233" s="257"/>
      <c r="E233" s="257"/>
      <c r="F233" s="257"/>
      <c r="G233" s="257"/>
    </row>
    <row r="234" spans="1:7" x14ac:dyDescent="0.2">
      <c r="A234" s="257" t="s">
        <v>215</v>
      </c>
      <c r="B234" s="262">
        <v>300</v>
      </c>
      <c r="C234" s="259">
        <v>2</v>
      </c>
      <c r="D234" s="257"/>
      <c r="E234" s="257"/>
      <c r="F234" s="257"/>
      <c r="G234" s="257"/>
    </row>
    <row r="235" spans="1:7" x14ac:dyDescent="0.2">
      <c r="A235" s="257" t="s">
        <v>216</v>
      </c>
      <c r="B235" s="262">
        <v>4130</v>
      </c>
      <c r="C235" s="259">
        <v>2</v>
      </c>
      <c r="D235" s="257"/>
      <c r="E235" s="257"/>
      <c r="F235" s="257"/>
      <c r="G235" s="257"/>
    </row>
    <row r="236" spans="1:7" x14ac:dyDescent="0.2">
      <c r="A236" s="257" t="s">
        <v>217</v>
      </c>
      <c r="B236" s="262">
        <v>310.18</v>
      </c>
      <c r="C236" s="259">
        <v>2</v>
      </c>
      <c r="D236" s="257"/>
      <c r="E236" s="257"/>
      <c r="F236" s="257"/>
      <c r="G236" s="257"/>
    </row>
    <row r="237" spans="1:7" x14ac:dyDescent="0.2">
      <c r="A237" s="257" t="s">
        <v>218</v>
      </c>
      <c r="B237" s="262">
        <v>1162.71</v>
      </c>
      <c r="C237" s="259">
        <v>1</v>
      </c>
      <c r="D237" s="257"/>
      <c r="E237" s="257"/>
      <c r="F237" s="257"/>
      <c r="G237" s="257"/>
    </row>
    <row r="238" spans="1:7" x14ac:dyDescent="0.2">
      <c r="A238" s="257" t="s">
        <v>219</v>
      </c>
      <c r="B238" s="262">
        <v>9761.48</v>
      </c>
      <c r="C238" s="259">
        <v>4</v>
      </c>
      <c r="D238" s="257"/>
      <c r="E238" s="257"/>
      <c r="F238" s="257"/>
      <c r="G238" s="257"/>
    </row>
    <row r="239" spans="1:7" x14ac:dyDescent="0.2">
      <c r="A239" s="257" t="s">
        <v>220</v>
      </c>
      <c r="B239" s="262">
        <v>203</v>
      </c>
      <c r="C239" s="259">
        <v>5</v>
      </c>
      <c r="D239" s="257"/>
      <c r="E239" s="257"/>
      <c r="F239" s="257"/>
      <c r="G239" s="257"/>
    </row>
    <row r="240" spans="1:7" x14ac:dyDescent="0.2">
      <c r="A240" s="257" t="s">
        <v>221</v>
      </c>
      <c r="B240" s="262">
        <v>237.29</v>
      </c>
      <c r="C240" s="259">
        <v>4</v>
      </c>
      <c r="D240" s="257"/>
      <c r="E240" s="257"/>
      <c r="F240" s="257"/>
      <c r="G240" s="257"/>
    </row>
    <row r="241" spans="1:7" x14ac:dyDescent="0.2">
      <c r="A241" s="257" t="s">
        <v>222</v>
      </c>
      <c r="B241" s="262">
        <v>11604.36</v>
      </c>
      <c r="C241" s="259">
        <v>2</v>
      </c>
      <c r="D241" s="257"/>
      <c r="E241" s="257"/>
      <c r="F241" s="257"/>
      <c r="G241" s="257"/>
    </row>
    <row r="242" spans="1:7" x14ac:dyDescent="0.2">
      <c r="A242" s="257" t="s">
        <v>223</v>
      </c>
      <c r="B242" s="262">
        <v>10095.36</v>
      </c>
      <c r="C242" s="259">
        <v>2</v>
      </c>
      <c r="D242" s="257"/>
      <c r="E242" s="257"/>
      <c r="F242" s="257"/>
      <c r="G242" s="257"/>
    </row>
    <row r="243" spans="1:7" x14ac:dyDescent="0.2">
      <c r="A243" s="257" t="s">
        <v>224</v>
      </c>
      <c r="B243" s="262">
        <v>8.5399999999999991</v>
      </c>
      <c r="C243" s="259">
        <v>1</v>
      </c>
      <c r="D243" s="257"/>
      <c r="E243" s="257"/>
      <c r="F243" s="257"/>
      <c r="G243" s="257"/>
    </row>
    <row r="244" spans="1:7" x14ac:dyDescent="0.2">
      <c r="A244" s="257" t="s">
        <v>225</v>
      </c>
      <c r="B244" s="262">
        <v>3810.22</v>
      </c>
      <c r="C244" s="259">
        <v>16</v>
      </c>
      <c r="D244" s="257"/>
      <c r="E244" s="257"/>
      <c r="F244" s="257"/>
      <c r="G244" s="257"/>
    </row>
    <row r="245" spans="1:7" x14ac:dyDescent="0.2">
      <c r="A245" s="257" t="s">
        <v>227</v>
      </c>
      <c r="B245" s="262">
        <v>13710</v>
      </c>
      <c r="C245" s="259">
        <v>1</v>
      </c>
      <c r="D245" s="257"/>
      <c r="E245" s="257"/>
      <c r="F245" s="257"/>
      <c r="G245" s="257"/>
    </row>
    <row r="246" spans="1:7" x14ac:dyDescent="0.2">
      <c r="A246" s="257" t="s">
        <v>228</v>
      </c>
      <c r="B246" s="262">
        <v>4915.25</v>
      </c>
      <c r="C246" s="259">
        <v>1</v>
      </c>
      <c r="D246" s="257"/>
      <c r="E246" s="257"/>
      <c r="F246" s="257"/>
      <c r="G246" s="257"/>
    </row>
    <row r="247" spans="1:7" x14ac:dyDescent="0.2">
      <c r="A247" s="257" t="s">
        <v>490</v>
      </c>
      <c r="B247" s="262">
        <v>371000</v>
      </c>
      <c r="C247" s="259">
        <v>2</v>
      </c>
      <c r="D247" s="257"/>
      <c r="E247" s="257"/>
      <c r="F247" s="257"/>
      <c r="G247" s="257"/>
    </row>
    <row r="248" spans="1:7" x14ac:dyDescent="0.2">
      <c r="A248" s="257" t="s">
        <v>229</v>
      </c>
      <c r="B248" s="262">
        <v>9600</v>
      </c>
      <c r="C248" s="259">
        <v>1</v>
      </c>
      <c r="D248" s="257"/>
      <c r="E248" s="257"/>
      <c r="F248" s="257"/>
      <c r="G248" s="257"/>
    </row>
    <row r="249" spans="1:7" x14ac:dyDescent="0.2">
      <c r="A249" s="257" t="s">
        <v>230</v>
      </c>
      <c r="B249" s="262">
        <v>749.16</v>
      </c>
      <c r="C249" s="259">
        <v>4</v>
      </c>
      <c r="D249" s="257"/>
      <c r="E249" s="257"/>
      <c r="F249" s="257"/>
      <c r="G249" s="257"/>
    </row>
    <row r="250" spans="1:7" x14ac:dyDescent="0.2">
      <c r="A250" s="257" t="s">
        <v>231</v>
      </c>
      <c r="B250" s="262">
        <v>3572.88</v>
      </c>
      <c r="C250" s="259">
        <v>527</v>
      </c>
      <c r="D250" s="257"/>
      <c r="E250" s="257"/>
      <c r="F250" s="257"/>
      <c r="G250" s="257"/>
    </row>
    <row r="251" spans="1:7" x14ac:dyDescent="0.2">
      <c r="A251" s="257" t="s">
        <v>395</v>
      </c>
      <c r="B251" s="262">
        <v>24103.17</v>
      </c>
      <c r="C251" s="259">
        <v>189</v>
      </c>
      <c r="D251" s="257"/>
      <c r="E251" s="257"/>
      <c r="F251" s="257"/>
      <c r="G251" s="257"/>
    </row>
    <row r="252" spans="1:7" x14ac:dyDescent="0.2">
      <c r="A252" s="257" t="s">
        <v>396</v>
      </c>
      <c r="B252" s="262">
        <v>6942.6</v>
      </c>
      <c r="C252" s="259">
        <v>87</v>
      </c>
      <c r="D252" s="257"/>
      <c r="E252" s="257"/>
      <c r="F252" s="257"/>
      <c r="G252" s="257"/>
    </row>
    <row r="253" spans="1:7" x14ac:dyDescent="0.2">
      <c r="A253" s="257" t="s">
        <v>397</v>
      </c>
      <c r="B253" s="262">
        <v>1026.5999999999999</v>
      </c>
      <c r="C253" s="259">
        <v>3</v>
      </c>
      <c r="D253" s="257"/>
      <c r="E253" s="257"/>
      <c r="F253" s="257"/>
      <c r="G253" s="257"/>
    </row>
    <row r="254" spans="1:7" x14ac:dyDescent="0.2">
      <c r="A254" s="257" t="s">
        <v>232</v>
      </c>
      <c r="B254" s="262">
        <v>1822.03</v>
      </c>
      <c r="C254" s="259">
        <v>1</v>
      </c>
      <c r="D254" s="257"/>
      <c r="E254" s="257"/>
      <c r="F254" s="257"/>
      <c r="G254" s="257"/>
    </row>
    <row r="255" spans="1:7" x14ac:dyDescent="0.2">
      <c r="A255" s="257" t="s">
        <v>398</v>
      </c>
      <c r="B255" s="262">
        <v>1248.4100000000001</v>
      </c>
      <c r="C255" s="259">
        <v>12</v>
      </c>
      <c r="D255" s="257"/>
      <c r="E255" s="257"/>
      <c r="F255" s="257"/>
      <c r="G255" s="257"/>
    </row>
    <row r="256" spans="1:7" x14ac:dyDescent="0.2">
      <c r="A256" s="257" t="s">
        <v>399</v>
      </c>
      <c r="B256" s="262">
        <v>1409.19</v>
      </c>
      <c r="C256" s="259">
        <v>12</v>
      </c>
      <c r="D256" s="257"/>
      <c r="E256" s="257"/>
      <c r="F256" s="257"/>
      <c r="G256" s="257"/>
    </row>
    <row r="257" spans="1:7" x14ac:dyDescent="0.2">
      <c r="A257" s="257" t="s">
        <v>233</v>
      </c>
      <c r="B257" s="262">
        <v>1541.01</v>
      </c>
      <c r="C257" s="259">
        <v>6</v>
      </c>
      <c r="D257" s="257"/>
      <c r="E257" s="257"/>
      <c r="F257" s="257"/>
      <c r="G257" s="257"/>
    </row>
    <row r="258" spans="1:7" x14ac:dyDescent="0.2">
      <c r="A258" s="257" t="s">
        <v>234</v>
      </c>
      <c r="B258" s="262">
        <v>508.47</v>
      </c>
      <c r="C258" s="259">
        <v>3</v>
      </c>
      <c r="D258" s="257"/>
      <c r="E258" s="257"/>
      <c r="F258" s="257"/>
      <c r="G258" s="257"/>
    </row>
    <row r="259" spans="1:7" x14ac:dyDescent="0.2">
      <c r="A259" s="257" t="s">
        <v>235</v>
      </c>
      <c r="B259" s="262">
        <v>525.78</v>
      </c>
      <c r="C259" s="259">
        <v>2</v>
      </c>
      <c r="D259" s="257"/>
      <c r="E259" s="257"/>
      <c r="F259" s="257"/>
      <c r="G259" s="257"/>
    </row>
    <row r="260" spans="1:7" x14ac:dyDescent="0.2">
      <c r="A260" s="257" t="s">
        <v>236</v>
      </c>
      <c r="B260" s="262">
        <v>114.18</v>
      </c>
      <c r="C260" s="259">
        <v>3</v>
      </c>
      <c r="D260" s="257"/>
      <c r="E260" s="257"/>
      <c r="F260" s="257"/>
      <c r="G260" s="257"/>
    </row>
    <row r="261" spans="1:7" x14ac:dyDescent="0.2">
      <c r="A261" s="257" t="s">
        <v>237</v>
      </c>
      <c r="B261" s="262">
        <v>5776.56</v>
      </c>
      <c r="C261" s="259">
        <v>1</v>
      </c>
      <c r="D261" s="257"/>
      <c r="E261" s="257"/>
      <c r="F261" s="257"/>
      <c r="G261" s="257"/>
    </row>
    <row r="262" spans="1:7" x14ac:dyDescent="0.2">
      <c r="A262" s="257" t="s">
        <v>238</v>
      </c>
      <c r="B262" s="262">
        <v>11875</v>
      </c>
      <c r="C262" s="259">
        <v>1</v>
      </c>
      <c r="D262" s="257"/>
      <c r="E262" s="257"/>
      <c r="F262" s="257"/>
      <c r="G262" s="257"/>
    </row>
    <row r="263" spans="1:7" x14ac:dyDescent="0.2">
      <c r="A263" s="257" t="s">
        <v>239</v>
      </c>
      <c r="B263" s="262">
        <v>6446.1</v>
      </c>
      <c r="C263" s="259">
        <v>6</v>
      </c>
      <c r="D263" s="257"/>
      <c r="E263" s="257"/>
      <c r="F263" s="257"/>
      <c r="G263" s="257"/>
    </row>
    <row r="264" spans="1:7" x14ac:dyDescent="0.2">
      <c r="A264" s="257" t="s">
        <v>240</v>
      </c>
      <c r="B264" s="262">
        <v>3559.32</v>
      </c>
      <c r="C264" s="259">
        <v>2</v>
      </c>
      <c r="D264" s="257"/>
      <c r="E264" s="257"/>
      <c r="F264" s="257"/>
      <c r="G264" s="257"/>
    </row>
    <row r="265" spans="1:7" x14ac:dyDescent="0.2">
      <c r="A265" s="257" t="s">
        <v>400</v>
      </c>
      <c r="B265" s="262">
        <v>46864.41</v>
      </c>
      <c r="C265" s="259">
        <v>7</v>
      </c>
      <c r="D265" s="257"/>
      <c r="E265" s="257"/>
      <c r="F265" s="257"/>
      <c r="G265" s="257"/>
    </row>
    <row r="266" spans="1:7" x14ac:dyDescent="0.2">
      <c r="A266" s="257" t="s">
        <v>401</v>
      </c>
      <c r="B266" s="262">
        <v>200.19</v>
      </c>
      <c r="C266" s="259">
        <v>2</v>
      </c>
      <c r="D266" s="257"/>
      <c r="E266" s="257"/>
      <c r="F266" s="257"/>
      <c r="G266" s="257"/>
    </row>
    <row r="267" spans="1:7" x14ac:dyDescent="0.2">
      <c r="A267" s="257" t="s">
        <v>402</v>
      </c>
      <c r="B267" s="262">
        <v>109.55</v>
      </c>
      <c r="C267" s="259">
        <v>1</v>
      </c>
      <c r="D267" s="257"/>
      <c r="E267" s="257"/>
      <c r="F267" s="257"/>
      <c r="G267" s="257"/>
    </row>
    <row r="268" spans="1:7" x14ac:dyDescent="0.2">
      <c r="A268" s="257" t="s">
        <v>241</v>
      </c>
      <c r="B268" s="262">
        <v>6963</v>
      </c>
      <c r="C268" s="259">
        <v>30</v>
      </c>
      <c r="D268" s="257"/>
      <c r="E268" s="257"/>
      <c r="F268" s="257"/>
      <c r="G268" s="257"/>
    </row>
    <row r="269" spans="1:7" x14ac:dyDescent="0.2">
      <c r="A269" s="257" t="s">
        <v>242</v>
      </c>
      <c r="B269" s="262">
        <v>309.66000000000003</v>
      </c>
      <c r="C269" s="259">
        <v>2</v>
      </c>
      <c r="D269" s="257"/>
      <c r="E269" s="257"/>
      <c r="F269" s="257"/>
      <c r="G269" s="257"/>
    </row>
    <row r="270" spans="1:7" x14ac:dyDescent="0.2">
      <c r="A270" s="257" t="s">
        <v>243</v>
      </c>
      <c r="B270" s="262">
        <v>162.71</v>
      </c>
      <c r="C270" s="259">
        <v>2</v>
      </c>
      <c r="D270" s="257"/>
      <c r="E270" s="257"/>
      <c r="F270" s="257"/>
      <c r="G270" s="257"/>
    </row>
    <row r="271" spans="1:7" x14ac:dyDescent="0.2">
      <c r="A271" s="257" t="s">
        <v>244</v>
      </c>
      <c r="B271" s="262">
        <v>2250</v>
      </c>
      <c r="C271" s="259">
        <v>5</v>
      </c>
      <c r="D271" s="257"/>
      <c r="E271" s="257"/>
      <c r="F271" s="257"/>
      <c r="G271" s="257"/>
    </row>
    <row r="272" spans="1:7" x14ac:dyDescent="0.2">
      <c r="A272" s="257" t="s">
        <v>245</v>
      </c>
      <c r="B272" s="262">
        <v>2881.36</v>
      </c>
      <c r="C272" s="259">
        <v>2</v>
      </c>
      <c r="D272" s="257"/>
      <c r="E272" s="257"/>
      <c r="F272" s="257"/>
      <c r="G272" s="257"/>
    </row>
    <row r="273" spans="1:7" x14ac:dyDescent="0.2">
      <c r="A273" s="257" t="s">
        <v>247</v>
      </c>
      <c r="B273" s="262">
        <v>10280</v>
      </c>
      <c r="C273" s="259">
        <v>40</v>
      </c>
      <c r="D273" s="257"/>
      <c r="E273" s="257"/>
      <c r="F273" s="257"/>
      <c r="G273" s="257"/>
    </row>
    <row r="274" spans="1:7" x14ac:dyDescent="0.2">
      <c r="A274" s="257" t="s">
        <v>248</v>
      </c>
      <c r="B274" s="262">
        <v>2001.9</v>
      </c>
      <c r="C274" s="259">
        <v>1</v>
      </c>
      <c r="D274" s="257"/>
      <c r="E274" s="257"/>
      <c r="F274" s="257"/>
      <c r="G274" s="257"/>
    </row>
    <row r="275" spans="1:7" x14ac:dyDescent="0.2">
      <c r="A275" s="257" t="s">
        <v>249</v>
      </c>
      <c r="B275" s="262">
        <v>55608.1</v>
      </c>
      <c r="C275" s="259">
        <v>6</v>
      </c>
      <c r="D275" s="257"/>
      <c r="E275" s="257"/>
      <c r="F275" s="257"/>
      <c r="G275" s="257"/>
    </row>
    <row r="276" spans="1:7" x14ac:dyDescent="0.2">
      <c r="A276" s="257" t="s">
        <v>250</v>
      </c>
      <c r="B276" s="262">
        <v>66640.679999999993</v>
      </c>
      <c r="C276" s="259">
        <v>6</v>
      </c>
      <c r="D276" s="257"/>
      <c r="E276" s="257"/>
      <c r="F276" s="257"/>
      <c r="G276" s="257"/>
    </row>
    <row r="277" spans="1:7" x14ac:dyDescent="0.2">
      <c r="A277" s="257" t="s">
        <v>253</v>
      </c>
      <c r="B277" s="262">
        <v>7721.03</v>
      </c>
      <c r="C277" s="259">
        <v>2</v>
      </c>
      <c r="D277" s="257"/>
      <c r="E277" s="257"/>
      <c r="F277" s="257"/>
      <c r="G277" s="257"/>
    </row>
    <row r="278" spans="1:7" x14ac:dyDescent="0.2">
      <c r="A278" s="257" t="s">
        <v>254</v>
      </c>
      <c r="B278" s="262">
        <v>6309.97</v>
      </c>
      <c r="C278" s="259">
        <v>1</v>
      </c>
      <c r="D278" s="257"/>
      <c r="E278" s="257"/>
      <c r="F278" s="257"/>
      <c r="G278" s="257"/>
    </row>
    <row r="279" spans="1:7" x14ac:dyDescent="0.2">
      <c r="A279" s="257" t="s">
        <v>255</v>
      </c>
      <c r="B279" s="262">
        <v>3274.46</v>
      </c>
      <c r="C279" s="259">
        <v>14</v>
      </c>
      <c r="D279" s="257"/>
      <c r="E279" s="257"/>
      <c r="F279" s="257"/>
      <c r="G279" s="257"/>
    </row>
    <row r="280" spans="1:7" x14ac:dyDescent="0.2">
      <c r="A280" s="257" t="s">
        <v>256</v>
      </c>
      <c r="B280" s="262">
        <v>1698.81</v>
      </c>
      <c r="C280" s="259">
        <v>3</v>
      </c>
      <c r="D280" s="257"/>
      <c r="E280" s="257"/>
      <c r="F280" s="257"/>
      <c r="G280" s="257"/>
    </row>
    <row r="281" spans="1:7" x14ac:dyDescent="0.2">
      <c r="A281" s="257" t="s">
        <v>257</v>
      </c>
      <c r="B281" s="262">
        <v>6779.66</v>
      </c>
      <c r="C281" s="259">
        <v>1</v>
      </c>
      <c r="D281" s="257"/>
      <c r="E281" s="257"/>
      <c r="F281" s="257"/>
      <c r="G281" s="257"/>
    </row>
    <row r="282" spans="1:7" x14ac:dyDescent="0.2">
      <c r="A282" s="257" t="s">
        <v>403</v>
      </c>
      <c r="B282" s="262">
        <v>61.47</v>
      </c>
      <c r="C282" s="259">
        <v>2</v>
      </c>
      <c r="D282" s="257"/>
      <c r="E282" s="257"/>
      <c r="F282" s="257"/>
      <c r="G282" s="257"/>
    </row>
    <row r="283" spans="1:7" x14ac:dyDescent="0.2">
      <c r="A283" s="257" t="s">
        <v>258</v>
      </c>
      <c r="B283" s="262">
        <v>4704</v>
      </c>
      <c r="C283" s="259">
        <v>112</v>
      </c>
      <c r="D283" s="257"/>
      <c r="E283" s="257"/>
      <c r="F283" s="257"/>
      <c r="G283" s="257"/>
    </row>
    <row r="284" spans="1:7" x14ac:dyDescent="0.2">
      <c r="A284" s="257" t="s">
        <v>259</v>
      </c>
      <c r="B284" s="262">
        <v>1690.68</v>
      </c>
      <c r="C284" s="259">
        <v>1</v>
      </c>
      <c r="D284" s="257"/>
      <c r="E284" s="257"/>
      <c r="F284" s="257"/>
      <c r="G284" s="257"/>
    </row>
    <row r="285" spans="1:7" x14ac:dyDescent="0.2">
      <c r="A285" s="257" t="s">
        <v>260</v>
      </c>
      <c r="B285" s="262">
        <v>2360</v>
      </c>
      <c r="C285" s="259">
        <v>1</v>
      </c>
      <c r="D285" s="257"/>
      <c r="E285" s="257"/>
      <c r="F285" s="257"/>
      <c r="G285" s="257"/>
    </row>
    <row r="286" spans="1:7" x14ac:dyDescent="0.2">
      <c r="A286" s="257" t="s">
        <v>261</v>
      </c>
      <c r="B286" s="262">
        <v>198240</v>
      </c>
      <c r="C286" s="259">
        <v>6</v>
      </c>
      <c r="D286" s="257"/>
      <c r="E286" s="257"/>
      <c r="F286" s="257"/>
      <c r="G286" s="257"/>
    </row>
    <row r="287" spans="1:7" x14ac:dyDescent="0.2">
      <c r="A287" s="257" t="s">
        <v>491</v>
      </c>
      <c r="B287" s="262">
        <v>717477.2</v>
      </c>
      <c r="C287" s="259">
        <v>2</v>
      </c>
      <c r="D287" s="257"/>
      <c r="E287" s="257"/>
      <c r="F287" s="257"/>
      <c r="G287" s="257"/>
    </row>
    <row r="288" spans="1:7" x14ac:dyDescent="0.2">
      <c r="A288" s="257" t="s">
        <v>262</v>
      </c>
      <c r="B288" s="262">
        <v>11400</v>
      </c>
      <c r="C288" s="259">
        <v>2</v>
      </c>
      <c r="D288" s="257"/>
      <c r="E288" s="257"/>
      <c r="F288" s="257"/>
      <c r="G288" s="257"/>
    </row>
    <row r="289" spans="1:7" x14ac:dyDescent="0.2">
      <c r="A289" s="257" t="s">
        <v>263</v>
      </c>
      <c r="B289" s="262">
        <v>18429</v>
      </c>
      <c r="C289" s="259">
        <v>3</v>
      </c>
      <c r="D289" s="257"/>
      <c r="E289" s="257"/>
      <c r="F289" s="257"/>
      <c r="G289" s="257"/>
    </row>
    <row r="290" spans="1:7" x14ac:dyDescent="0.2">
      <c r="A290" s="257" t="s">
        <v>404</v>
      </c>
      <c r="B290" s="262">
        <v>1916.33</v>
      </c>
      <c r="C290" s="259">
        <v>30</v>
      </c>
      <c r="D290" s="257"/>
      <c r="E290" s="257"/>
      <c r="F290" s="257"/>
      <c r="G290" s="257"/>
    </row>
    <row r="291" spans="1:7" x14ac:dyDescent="0.2">
      <c r="A291" s="257" t="s">
        <v>23</v>
      </c>
      <c r="B291" s="262">
        <v>271.57</v>
      </c>
      <c r="C291" s="259">
        <v>1</v>
      </c>
      <c r="D291" s="257"/>
      <c r="E291" s="257"/>
      <c r="F291" s="257"/>
      <c r="G291" s="257"/>
    </row>
    <row r="292" spans="1:7" x14ac:dyDescent="0.2">
      <c r="A292" s="257" t="s">
        <v>264</v>
      </c>
      <c r="B292" s="262">
        <v>418.93</v>
      </c>
      <c r="C292" s="259">
        <v>2</v>
      </c>
      <c r="D292" s="257"/>
      <c r="E292" s="257"/>
      <c r="F292" s="257"/>
      <c r="G292" s="257"/>
    </row>
    <row r="293" spans="1:7" x14ac:dyDescent="0.2">
      <c r="A293" s="257" t="s">
        <v>265</v>
      </c>
      <c r="B293" s="262">
        <v>1898.31</v>
      </c>
      <c r="C293" s="259">
        <v>1</v>
      </c>
      <c r="D293" s="257"/>
      <c r="E293" s="257"/>
      <c r="F293" s="257"/>
      <c r="G293" s="257"/>
    </row>
    <row r="294" spans="1:7" x14ac:dyDescent="0.2">
      <c r="A294" s="257" t="s">
        <v>266</v>
      </c>
      <c r="B294" s="262">
        <v>22627.119999999999</v>
      </c>
      <c r="C294" s="259">
        <v>3</v>
      </c>
      <c r="D294" s="257"/>
      <c r="E294" s="257"/>
      <c r="F294" s="257"/>
      <c r="G294" s="257"/>
    </row>
    <row r="295" spans="1:7" x14ac:dyDescent="0.2">
      <c r="A295" s="257" t="s">
        <v>267</v>
      </c>
      <c r="B295" s="262">
        <v>65101.7</v>
      </c>
      <c r="C295" s="259">
        <v>3</v>
      </c>
      <c r="D295" s="257"/>
      <c r="E295" s="257"/>
      <c r="F295" s="257"/>
      <c r="G295" s="257"/>
    </row>
    <row r="296" spans="1:7" x14ac:dyDescent="0.2">
      <c r="A296" s="257" t="s">
        <v>268</v>
      </c>
      <c r="B296" s="262">
        <v>370550.78</v>
      </c>
      <c r="C296" s="259">
        <v>20</v>
      </c>
      <c r="D296" s="257"/>
      <c r="E296" s="257"/>
      <c r="F296" s="257"/>
      <c r="G296" s="257"/>
    </row>
    <row r="297" spans="1:7" x14ac:dyDescent="0.2">
      <c r="A297" s="257" t="s">
        <v>269</v>
      </c>
      <c r="B297" s="262">
        <v>78834.039999999994</v>
      </c>
      <c r="C297" s="259">
        <v>76</v>
      </c>
      <c r="D297" s="257"/>
      <c r="E297" s="257"/>
      <c r="F297" s="257"/>
      <c r="G297" s="257"/>
    </row>
    <row r="298" spans="1:7" x14ac:dyDescent="0.2">
      <c r="A298" s="257" t="s">
        <v>270</v>
      </c>
      <c r="B298" s="262">
        <v>44237.279999999999</v>
      </c>
      <c r="C298" s="259">
        <v>2</v>
      </c>
      <c r="D298" s="257"/>
      <c r="E298" s="257"/>
      <c r="F298" s="257"/>
      <c r="G298" s="257"/>
    </row>
    <row r="299" spans="1:7" x14ac:dyDescent="0.2">
      <c r="A299" s="257" t="s">
        <v>271</v>
      </c>
      <c r="B299" s="262">
        <v>114279.66</v>
      </c>
      <c r="C299" s="259">
        <v>6</v>
      </c>
      <c r="D299" s="257"/>
      <c r="E299" s="257"/>
      <c r="F299" s="257"/>
      <c r="G299" s="257"/>
    </row>
    <row r="300" spans="1:7" x14ac:dyDescent="0.2">
      <c r="A300" s="257" t="s">
        <v>405</v>
      </c>
      <c r="B300" s="262">
        <v>7440.68</v>
      </c>
      <c r="C300" s="259">
        <v>2</v>
      </c>
      <c r="D300" s="257"/>
      <c r="E300" s="257"/>
      <c r="F300" s="257"/>
      <c r="G300" s="257"/>
    </row>
    <row r="301" spans="1:7" x14ac:dyDescent="0.2">
      <c r="A301" s="257" t="s">
        <v>272</v>
      </c>
      <c r="B301" s="262">
        <v>131400</v>
      </c>
      <c r="C301" s="259">
        <v>26</v>
      </c>
      <c r="D301" s="257"/>
      <c r="E301" s="257"/>
      <c r="F301" s="257"/>
      <c r="G301" s="257"/>
    </row>
    <row r="302" spans="1:7" x14ac:dyDescent="0.2">
      <c r="A302" s="257" t="s">
        <v>273</v>
      </c>
      <c r="B302" s="262">
        <v>165</v>
      </c>
      <c r="C302" s="259">
        <v>3</v>
      </c>
      <c r="D302" s="257"/>
      <c r="E302" s="257"/>
      <c r="F302" s="257"/>
      <c r="G302" s="257"/>
    </row>
    <row r="303" spans="1:7" x14ac:dyDescent="0.2">
      <c r="A303" s="257" t="s">
        <v>274</v>
      </c>
      <c r="B303" s="262">
        <v>55</v>
      </c>
      <c r="C303" s="259">
        <v>1</v>
      </c>
      <c r="D303" s="257"/>
      <c r="E303" s="257"/>
      <c r="F303" s="257"/>
      <c r="G303" s="257"/>
    </row>
    <row r="304" spans="1:7" x14ac:dyDescent="0.2">
      <c r="A304" s="257" t="s">
        <v>545</v>
      </c>
      <c r="B304" s="262">
        <v>106200</v>
      </c>
      <c r="C304" s="259">
        <v>1</v>
      </c>
      <c r="D304" s="257"/>
      <c r="E304" s="257"/>
      <c r="F304" s="257"/>
      <c r="G304" s="257"/>
    </row>
    <row r="305" spans="1:7" x14ac:dyDescent="0.2">
      <c r="A305" s="257" t="s">
        <v>275</v>
      </c>
      <c r="B305" s="262">
        <v>1680</v>
      </c>
      <c r="C305" s="259">
        <v>1</v>
      </c>
      <c r="D305" s="257"/>
      <c r="E305" s="257"/>
      <c r="F305" s="257"/>
      <c r="G305" s="257"/>
    </row>
    <row r="306" spans="1:7" x14ac:dyDescent="0.2">
      <c r="A306" s="257" t="s">
        <v>406</v>
      </c>
      <c r="B306" s="262">
        <v>33015.339999999997</v>
      </c>
      <c r="C306" s="259">
        <v>2</v>
      </c>
      <c r="D306" s="257"/>
      <c r="E306" s="257"/>
      <c r="F306" s="257"/>
      <c r="G306" s="257"/>
    </row>
    <row r="307" spans="1:7" x14ac:dyDescent="0.2">
      <c r="A307" s="257" t="s">
        <v>407</v>
      </c>
      <c r="B307" s="262">
        <v>13830.53</v>
      </c>
      <c r="C307" s="259">
        <v>7</v>
      </c>
      <c r="D307" s="257"/>
      <c r="E307" s="257"/>
      <c r="F307" s="257"/>
      <c r="G307" s="257"/>
    </row>
    <row r="308" spans="1:7" x14ac:dyDescent="0.2">
      <c r="A308" s="257" t="s">
        <v>535</v>
      </c>
      <c r="B308" s="262">
        <v>152810</v>
      </c>
      <c r="C308" s="259">
        <v>1</v>
      </c>
      <c r="D308" s="257"/>
      <c r="E308" s="257"/>
      <c r="F308" s="257"/>
      <c r="G308" s="257"/>
    </row>
    <row r="309" spans="1:7" x14ac:dyDescent="0.2">
      <c r="A309" s="257" t="s">
        <v>553</v>
      </c>
      <c r="B309" s="262">
        <v>221400</v>
      </c>
      <c r="C309" s="259">
        <v>2</v>
      </c>
      <c r="D309" s="257"/>
      <c r="E309" s="257"/>
      <c r="F309" s="257"/>
      <c r="G309" s="257"/>
    </row>
    <row r="310" spans="1:7" x14ac:dyDescent="0.2">
      <c r="A310" s="257" t="s">
        <v>498</v>
      </c>
      <c r="B310" s="262">
        <v>92040</v>
      </c>
      <c r="C310" s="259">
        <v>1</v>
      </c>
      <c r="D310" s="257"/>
      <c r="E310" s="257"/>
      <c r="F310" s="257"/>
      <c r="G310" s="257"/>
    </row>
    <row r="311" spans="1:7" x14ac:dyDescent="0.2">
      <c r="A311" s="257" t="s">
        <v>276</v>
      </c>
      <c r="B311" s="262">
        <v>9551.36</v>
      </c>
      <c r="C311" s="259">
        <v>7</v>
      </c>
      <c r="D311" s="257"/>
      <c r="E311" s="257"/>
      <c r="F311" s="257"/>
      <c r="G311" s="257"/>
    </row>
    <row r="312" spans="1:7" x14ac:dyDescent="0.2">
      <c r="A312" s="257" t="s">
        <v>277</v>
      </c>
      <c r="B312" s="262">
        <v>5033.8900000000003</v>
      </c>
      <c r="C312" s="259">
        <v>3</v>
      </c>
      <c r="D312" s="257"/>
      <c r="E312" s="257"/>
      <c r="F312" s="257"/>
      <c r="G312" s="257"/>
    </row>
    <row r="313" spans="1:7" x14ac:dyDescent="0.2">
      <c r="A313" s="257" t="s">
        <v>279</v>
      </c>
      <c r="B313" s="262">
        <v>165</v>
      </c>
      <c r="C313" s="259">
        <v>3</v>
      </c>
      <c r="D313" s="257"/>
      <c r="E313" s="257"/>
      <c r="F313" s="257"/>
      <c r="G313" s="257"/>
    </row>
    <row r="314" spans="1:7" x14ac:dyDescent="0.2">
      <c r="A314" s="257" t="s">
        <v>280</v>
      </c>
      <c r="B314" s="262">
        <v>1058.4000000000001</v>
      </c>
      <c r="C314" s="259">
        <v>1</v>
      </c>
      <c r="D314" s="257"/>
      <c r="E314" s="257"/>
      <c r="F314" s="257"/>
      <c r="G314" s="257"/>
    </row>
    <row r="315" spans="1:7" x14ac:dyDescent="0.2">
      <c r="A315" s="257" t="s">
        <v>281</v>
      </c>
      <c r="B315" s="262">
        <v>20160</v>
      </c>
      <c r="C315" s="259">
        <v>2</v>
      </c>
      <c r="D315" s="257"/>
      <c r="E315" s="257"/>
      <c r="F315" s="257"/>
      <c r="G315" s="257"/>
    </row>
    <row r="316" spans="1:7" x14ac:dyDescent="0.2">
      <c r="A316" s="257" t="s">
        <v>499</v>
      </c>
      <c r="B316" s="262">
        <v>5610442.5599999996</v>
      </c>
      <c r="C316" s="259">
        <v>2</v>
      </c>
      <c r="D316" s="257"/>
      <c r="E316" s="257"/>
      <c r="F316" s="257"/>
      <c r="G316" s="257"/>
    </row>
    <row r="317" spans="1:7" x14ac:dyDescent="0.2">
      <c r="A317" s="257" t="s">
        <v>282</v>
      </c>
      <c r="B317" s="262">
        <v>3708.08</v>
      </c>
      <c r="C317" s="259">
        <v>12</v>
      </c>
      <c r="D317" s="257"/>
      <c r="E317" s="257"/>
      <c r="F317" s="257"/>
      <c r="G317" s="257"/>
    </row>
    <row r="318" spans="1:7" x14ac:dyDescent="0.2">
      <c r="A318" s="257" t="s">
        <v>283</v>
      </c>
      <c r="B318" s="262">
        <v>3050.85</v>
      </c>
      <c r="C318" s="259">
        <v>6</v>
      </c>
      <c r="D318" s="257"/>
      <c r="E318" s="257"/>
      <c r="F318" s="257"/>
      <c r="G318" s="257"/>
    </row>
    <row r="319" spans="1:7" x14ac:dyDescent="0.2">
      <c r="A319" s="257" t="s">
        <v>284</v>
      </c>
      <c r="B319" s="262">
        <v>76266.100000000006</v>
      </c>
      <c r="C319" s="259">
        <v>3</v>
      </c>
      <c r="D319" s="257"/>
      <c r="E319" s="257"/>
      <c r="F319" s="257"/>
      <c r="G319" s="257"/>
    </row>
    <row r="320" spans="1:7" x14ac:dyDescent="0.2">
      <c r="A320" s="257" t="s">
        <v>285</v>
      </c>
      <c r="B320" s="262">
        <v>11882.19</v>
      </c>
      <c r="C320" s="259">
        <v>41</v>
      </c>
      <c r="D320" s="257"/>
      <c r="E320" s="257"/>
      <c r="F320" s="257"/>
      <c r="G320" s="257"/>
    </row>
    <row r="321" spans="1:7" x14ac:dyDescent="0.2">
      <c r="A321" s="257" t="s">
        <v>286</v>
      </c>
      <c r="B321" s="262">
        <v>1140</v>
      </c>
      <c r="C321" s="259">
        <v>3</v>
      </c>
      <c r="D321" s="257"/>
      <c r="E321" s="257"/>
      <c r="F321" s="257"/>
      <c r="G321" s="257"/>
    </row>
    <row r="322" spans="1:7" x14ac:dyDescent="0.2">
      <c r="A322" s="257" t="s">
        <v>287</v>
      </c>
      <c r="B322" s="262">
        <v>1140.04</v>
      </c>
      <c r="C322" s="259">
        <v>2</v>
      </c>
      <c r="D322" s="257"/>
      <c r="E322" s="257"/>
      <c r="F322" s="257"/>
      <c r="G322" s="257"/>
    </row>
    <row r="323" spans="1:7" x14ac:dyDescent="0.2">
      <c r="A323" s="257" t="s">
        <v>288</v>
      </c>
      <c r="B323" s="262">
        <v>4281.6899999999996</v>
      </c>
      <c r="C323" s="259">
        <v>1</v>
      </c>
      <c r="D323" s="257"/>
      <c r="E323" s="257"/>
      <c r="F323" s="257"/>
      <c r="G323" s="257"/>
    </row>
    <row r="324" spans="1:7" x14ac:dyDescent="0.2">
      <c r="A324" s="257" t="s">
        <v>289</v>
      </c>
      <c r="B324" s="262">
        <v>173248.14</v>
      </c>
      <c r="C324" s="259">
        <v>7</v>
      </c>
      <c r="D324" s="257"/>
      <c r="E324" s="257"/>
      <c r="F324" s="257"/>
      <c r="G324" s="257"/>
    </row>
    <row r="325" spans="1:7" x14ac:dyDescent="0.2">
      <c r="A325" s="257" t="s">
        <v>290</v>
      </c>
      <c r="B325" s="262">
        <v>71344.7</v>
      </c>
      <c r="C325" s="259">
        <v>5</v>
      </c>
      <c r="D325" s="257"/>
      <c r="E325" s="257"/>
      <c r="F325" s="257"/>
      <c r="G325" s="257"/>
    </row>
    <row r="326" spans="1:7" x14ac:dyDescent="0.2">
      <c r="A326" s="257" t="s">
        <v>408</v>
      </c>
      <c r="B326" s="262">
        <v>103794.91</v>
      </c>
      <c r="C326" s="259">
        <v>2.0550000000000002</v>
      </c>
      <c r="D326" s="257"/>
      <c r="E326" s="257"/>
      <c r="F326" s="257"/>
      <c r="G326" s="257"/>
    </row>
    <row r="327" spans="1:7" x14ac:dyDescent="0.2">
      <c r="A327" s="257" t="s">
        <v>291</v>
      </c>
      <c r="B327" s="262">
        <v>7209.87</v>
      </c>
      <c r="C327" s="259">
        <v>0.124</v>
      </c>
      <c r="D327" s="257"/>
      <c r="E327" s="257"/>
      <c r="F327" s="257"/>
      <c r="G327" s="257"/>
    </row>
    <row r="328" spans="1:7" x14ac:dyDescent="0.2">
      <c r="A328" s="257" t="s">
        <v>409</v>
      </c>
      <c r="B328" s="262">
        <v>7549.83</v>
      </c>
      <c r="C328" s="259">
        <v>0.57999999999999996</v>
      </c>
      <c r="D328" s="257"/>
      <c r="E328" s="257"/>
      <c r="F328" s="257"/>
      <c r="G328" s="257"/>
    </row>
    <row r="329" spans="1:7" x14ac:dyDescent="0.2">
      <c r="A329" s="257" t="s">
        <v>410</v>
      </c>
      <c r="B329" s="262">
        <v>277396.61</v>
      </c>
      <c r="C329" s="259">
        <v>3.86</v>
      </c>
      <c r="D329" s="257"/>
      <c r="E329" s="257"/>
      <c r="F329" s="257"/>
      <c r="G329" s="257"/>
    </row>
    <row r="330" spans="1:7" x14ac:dyDescent="0.2">
      <c r="A330" s="257" t="s">
        <v>411</v>
      </c>
      <c r="B330" s="262">
        <v>9119.08</v>
      </c>
      <c r="C330" s="259">
        <v>0.19600000000000001</v>
      </c>
      <c r="D330" s="257"/>
      <c r="E330" s="257"/>
      <c r="F330" s="257"/>
      <c r="G330" s="257"/>
    </row>
    <row r="331" spans="1:7" x14ac:dyDescent="0.2">
      <c r="A331" s="257" t="s">
        <v>412</v>
      </c>
      <c r="B331" s="262">
        <v>24855.14</v>
      </c>
      <c r="C331" s="259">
        <v>0.372</v>
      </c>
      <c r="D331" s="257"/>
      <c r="E331" s="257"/>
      <c r="F331" s="257"/>
      <c r="G331" s="257"/>
    </row>
    <row r="332" spans="1:7" x14ac:dyDescent="0.2">
      <c r="A332" s="257" t="s">
        <v>293</v>
      </c>
      <c r="B332" s="262">
        <v>15890.57</v>
      </c>
      <c r="C332" s="259">
        <v>0.69199999999999995</v>
      </c>
      <c r="D332" s="257"/>
      <c r="E332" s="257"/>
      <c r="F332" s="257"/>
      <c r="G332" s="257"/>
    </row>
    <row r="333" spans="1:7" x14ac:dyDescent="0.2">
      <c r="A333" s="257" t="s">
        <v>294</v>
      </c>
      <c r="B333" s="262">
        <v>19745.93</v>
      </c>
      <c r="C333" s="259">
        <v>0.44500000000000001</v>
      </c>
      <c r="D333" s="257"/>
      <c r="E333" s="257"/>
      <c r="F333" s="257"/>
      <c r="G333" s="257"/>
    </row>
    <row r="334" spans="1:7" x14ac:dyDescent="0.2">
      <c r="A334" s="257" t="s">
        <v>297</v>
      </c>
      <c r="B334" s="262">
        <v>94114.57</v>
      </c>
      <c r="C334" s="259">
        <v>1.599</v>
      </c>
      <c r="D334" s="257"/>
      <c r="E334" s="257"/>
      <c r="F334" s="257"/>
      <c r="G334" s="257"/>
    </row>
    <row r="335" spans="1:7" x14ac:dyDescent="0.2">
      <c r="A335" s="257" t="s">
        <v>298</v>
      </c>
      <c r="B335" s="262">
        <v>8972.89</v>
      </c>
      <c r="C335" s="259">
        <v>0.22700000000000001</v>
      </c>
      <c r="D335" s="257"/>
      <c r="E335" s="257"/>
      <c r="F335" s="257"/>
      <c r="G335" s="257"/>
    </row>
    <row r="336" spans="1:7" x14ac:dyDescent="0.2">
      <c r="A336" s="257" t="s">
        <v>299</v>
      </c>
      <c r="B336" s="262">
        <v>71169.929999999993</v>
      </c>
      <c r="C336" s="259">
        <v>1.0309999999999999</v>
      </c>
      <c r="D336" s="257"/>
      <c r="E336" s="257"/>
      <c r="F336" s="257"/>
      <c r="G336" s="257"/>
    </row>
    <row r="337" spans="1:7" x14ac:dyDescent="0.2">
      <c r="A337" s="257" t="s">
        <v>300</v>
      </c>
      <c r="B337" s="262">
        <v>5020.7000000000007</v>
      </c>
      <c r="C337" s="259">
        <v>9</v>
      </c>
      <c r="D337" s="257"/>
      <c r="E337" s="257"/>
      <c r="F337" s="257"/>
      <c r="G337" s="257"/>
    </row>
    <row r="338" spans="1:7" x14ac:dyDescent="0.2">
      <c r="A338" s="257" t="s">
        <v>301</v>
      </c>
      <c r="B338" s="262">
        <v>126781.18</v>
      </c>
      <c r="C338" s="259">
        <v>2.0640000000000001</v>
      </c>
      <c r="D338" s="257"/>
      <c r="E338" s="257"/>
      <c r="F338" s="257"/>
      <c r="G338" s="257"/>
    </row>
    <row r="339" spans="1:7" x14ac:dyDescent="0.2">
      <c r="A339" s="257" t="s">
        <v>413</v>
      </c>
      <c r="B339" s="262">
        <v>2426.7399999999998</v>
      </c>
      <c r="C339" s="259">
        <v>7.5999999999999998E-2</v>
      </c>
      <c r="D339" s="257"/>
      <c r="E339" s="257"/>
      <c r="F339" s="257"/>
      <c r="G339" s="257"/>
    </row>
    <row r="340" spans="1:7" x14ac:dyDescent="0.2">
      <c r="A340" s="257" t="s">
        <v>414</v>
      </c>
      <c r="B340" s="262">
        <v>1525.43</v>
      </c>
      <c r="C340" s="259">
        <v>200</v>
      </c>
      <c r="D340" s="257"/>
      <c r="E340" s="257"/>
      <c r="F340" s="257"/>
      <c r="G340" s="257"/>
    </row>
    <row r="341" spans="1:7" x14ac:dyDescent="0.2">
      <c r="A341" s="257" t="s">
        <v>22</v>
      </c>
      <c r="B341" s="262">
        <v>415.85</v>
      </c>
      <c r="C341" s="259">
        <v>7.0000000000000001E-3</v>
      </c>
      <c r="D341" s="257"/>
      <c r="E341" s="257"/>
      <c r="F341" s="257"/>
      <c r="G341" s="257"/>
    </row>
    <row r="342" spans="1:7" x14ac:dyDescent="0.2">
      <c r="A342" s="257" t="s">
        <v>302</v>
      </c>
      <c r="B342" s="262">
        <v>3932.2</v>
      </c>
      <c r="C342" s="259">
        <v>50</v>
      </c>
      <c r="D342" s="257"/>
      <c r="E342" s="257"/>
      <c r="F342" s="257"/>
      <c r="G342" s="257"/>
    </row>
    <row r="343" spans="1:7" x14ac:dyDescent="0.2">
      <c r="A343" s="257" t="s">
        <v>486</v>
      </c>
      <c r="B343" s="262">
        <v>530000</v>
      </c>
      <c r="C343" s="259">
        <v>4</v>
      </c>
      <c r="D343" s="257"/>
      <c r="E343" s="257"/>
      <c r="F343" s="257"/>
      <c r="G343" s="257"/>
    </row>
    <row r="344" spans="1:7" x14ac:dyDescent="0.2">
      <c r="A344" s="257" t="s">
        <v>303</v>
      </c>
      <c r="B344" s="262">
        <v>3040</v>
      </c>
      <c r="C344" s="259">
        <v>16</v>
      </c>
      <c r="D344" s="257"/>
      <c r="E344" s="257"/>
      <c r="F344" s="257"/>
      <c r="G344" s="257"/>
    </row>
    <row r="345" spans="1:7" x14ac:dyDescent="0.2">
      <c r="A345" s="257" t="s">
        <v>304</v>
      </c>
      <c r="B345" s="262">
        <v>59.32</v>
      </c>
      <c r="C345" s="259">
        <v>2</v>
      </c>
      <c r="D345" s="257"/>
      <c r="E345" s="257"/>
      <c r="F345" s="257"/>
      <c r="G345" s="257"/>
    </row>
    <row r="346" spans="1:7" x14ac:dyDescent="0.2">
      <c r="A346" s="257" t="s">
        <v>305</v>
      </c>
      <c r="B346" s="262">
        <v>3196.8</v>
      </c>
      <c r="C346" s="259">
        <v>2</v>
      </c>
      <c r="D346" s="257"/>
      <c r="E346" s="257"/>
      <c r="F346" s="257"/>
      <c r="G346" s="257"/>
    </row>
    <row r="347" spans="1:7" x14ac:dyDescent="0.2">
      <c r="A347" s="257" t="s">
        <v>306</v>
      </c>
      <c r="B347" s="262">
        <v>91568</v>
      </c>
      <c r="C347" s="259">
        <v>1</v>
      </c>
      <c r="D347" s="257"/>
      <c r="E347" s="257"/>
      <c r="F347" s="257"/>
      <c r="G347" s="257"/>
    </row>
    <row r="348" spans="1:7" x14ac:dyDescent="0.2">
      <c r="A348" s="257" t="s">
        <v>307</v>
      </c>
      <c r="B348" s="262">
        <v>73.22</v>
      </c>
      <c r="C348" s="259">
        <v>1</v>
      </c>
      <c r="D348" s="257"/>
      <c r="E348" s="257"/>
      <c r="F348" s="257"/>
      <c r="G348" s="257"/>
    </row>
    <row r="349" spans="1:7" x14ac:dyDescent="0.2">
      <c r="A349" s="257" t="s">
        <v>308</v>
      </c>
      <c r="B349" s="262">
        <v>1067.8</v>
      </c>
      <c r="C349" s="259">
        <v>42</v>
      </c>
      <c r="D349" s="257"/>
      <c r="E349" s="257"/>
      <c r="F349" s="257"/>
      <c r="G349" s="257"/>
    </row>
    <row r="350" spans="1:7" x14ac:dyDescent="0.2">
      <c r="A350" s="257" t="s">
        <v>309</v>
      </c>
      <c r="B350" s="262">
        <v>2679.75</v>
      </c>
      <c r="C350" s="259">
        <v>5</v>
      </c>
      <c r="D350" s="257"/>
      <c r="E350" s="257"/>
      <c r="F350" s="257"/>
      <c r="G350" s="257"/>
    </row>
    <row r="351" spans="1:7" x14ac:dyDescent="0.2">
      <c r="A351" s="257" t="s">
        <v>310</v>
      </c>
      <c r="B351" s="262">
        <v>1941.44</v>
      </c>
      <c r="C351" s="259">
        <v>2</v>
      </c>
      <c r="D351" s="257"/>
      <c r="E351" s="257"/>
      <c r="F351" s="257"/>
      <c r="G351" s="257"/>
    </row>
    <row r="352" spans="1:7" x14ac:dyDescent="0.2">
      <c r="A352" s="257" t="s">
        <v>311</v>
      </c>
      <c r="B352" s="262">
        <v>958.61</v>
      </c>
      <c r="C352" s="259">
        <v>1</v>
      </c>
      <c r="D352" s="257"/>
      <c r="E352" s="257"/>
      <c r="F352" s="257"/>
      <c r="G352" s="257"/>
    </row>
    <row r="353" spans="1:7" x14ac:dyDescent="0.2">
      <c r="A353" s="257" t="s">
        <v>312</v>
      </c>
      <c r="B353" s="262">
        <v>33448.22</v>
      </c>
      <c r="C353" s="259">
        <v>1</v>
      </c>
      <c r="D353" s="257"/>
      <c r="E353" s="257"/>
      <c r="F353" s="257"/>
      <c r="G353" s="257"/>
    </row>
    <row r="354" spans="1:7" x14ac:dyDescent="0.2">
      <c r="A354" s="257" t="s">
        <v>415</v>
      </c>
      <c r="B354" s="262">
        <v>4861.29</v>
      </c>
      <c r="C354" s="259">
        <v>1</v>
      </c>
      <c r="D354" s="257"/>
      <c r="E354" s="257"/>
      <c r="F354" s="257"/>
      <c r="G354" s="257"/>
    </row>
    <row r="355" spans="1:7" x14ac:dyDescent="0.2">
      <c r="A355" s="257" t="s">
        <v>313</v>
      </c>
      <c r="B355" s="262">
        <v>12878.52</v>
      </c>
      <c r="C355" s="259">
        <v>1</v>
      </c>
      <c r="D355" s="257"/>
      <c r="E355" s="257"/>
      <c r="F355" s="257"/>
      <c r="G355" s="257"/>
    </row>
    <row r="356" spans="1:7" x14ac:dyDescent="0.2">
      <c r="A356" s="257" t="s">
        <v>314</v>
      </c>
      <c r="B356" s="262">
        <v>794612</v>
      </c>
      <c r="C356" s="259">
        <v>740</v>
      </c>
      <c r="D356" s="257"/>
      <c r="E356" s="257"/>
      <c r="F356" s="257"/>
      <c r="G356" s="257"/>
    </row>
    <row r="357" spans="1:7" x14ac:dyDescent="0.2">
      <c r="A357" s="257" t="s">
        <v>315</v>
      </c>
      <c r="B357" s="262">
        <v>9100.32</v>
      </c>
      <c r="C357" s="259">
        <v>2</v>
      </c>
      <c r="D357" s="257"/>
      <c r="E357" s="257"/>
      <c r="F357" s="257"/>
      <c r="G357" s="257"/>
    </row>
    <row r="358" spans="1:7" x14ac:dyDescent="0.2">
      <c r="A358" s="257" t="s">
        <v>316</v>
      </c>
      <c r="B358" s="262">
        <v>2028.24</v>
      </c>
      <c r="C358" s="259">
        <v>18</v>
      </c>
      <c r="D358" s="257"/>
      <c r="E358" s="257"/>
      <c r="F358" s="257"/>
      <c r="G358" s="257"/>
    </row>
    <row r="359" spans="1:7" x14ac:dyDescent="0.2">
      <c r="A359" s="257" t="s">
        <v>317</v>
      </c>
      <c r="B359" s="262">
        <v>3068.2</v>
      </c>
      <c r="C359" s="259">
        <v>29</v>
      </c>
      <c r="D359" s="257"/>
      <c r="E359" s="257"/>
      <c r="F359" s="257"/>
      <c r="G359" s="257"/>
    </row>
    <row r="360" spans="1:7" x14ac:dyDescent="0.2">
      <c r="A360" s="257" t="s">
        <v>318</v>
      </c>
      <c r="B360" s="262">
        <v>340</v>
      </c>
      <c r="C360" s="259">
        <v>400</v>
      </c>
      <c r="D360" s="257"/>
      <c r="E360" s="257"/>
      <c r="F360" s="257"/>
      <c r="G360" s="257"/>
    </row>
    <row r="361" spans="1:7" x14ac:dyDescent="0.2">
      <c r="A361" s="257" t="s">
        <v>319</v>
      </c>
      <c r="B361" s="262">
        <v>158.4</v>
      </c>
      <c r="C361" s="259">
        <v>110</v>
      </c>
      <c r="D361" s="257"/>
      <c r="E361" s="257"/>
      <c r="F361" s="257"/>
      <c r="G361" s="257"/>
    </row>
    <row r="362" spans="1:7" x14ac:dyDescent="0.2">
      <c r="A362" s="257" t="s">
        <v>320</v>
      </c>
      <c r="B362" s="262">
        <v>334</v>
      </c>
      <c r="C362" s="259">
        <v>20</v>
      </c>
      <c r="D362" s="257"/>
      <c r="E362" s="257"/>
      <c r="F362" s="257"/>
      <c r="G362" s="257"/>
    </row>
    <row r="363" spans="1:7" x14ac:dyDescent="0.2">
      <c r="A363" s="257" t="s">
        <v>321</v>
      </c>
      <c r="B363" s="262">
        <v>632</v>
      </c>
      <c r="C363" s="259">
        <v>16</v>
      </c>
      <c r="D363" s="257"/>
      <c r="E363" s="257"/>
      <c r="F363" s="257"/>
      <c r="G363" s="257"/>
    </row>
    <row r="364" spans="1:7" x14ac:dyDescent="0.2">
      <c r="A364" s="257" t="s">
        <v>322</v>
      </c>
      <c r="B364" s="262">
        <v>11559</v>
      </c>
      <c r="C364" s="259">
        <v>3</v>
      </c>
      <c r="D364" s="257"/>
      <c r="E364" s="257"/>
      <c r="F364" s="257"/>
      <c r="G364" s="257"/>
    </row>
    <row r="365" spans="1:7" x14ac:dyDescent="0.2">
      <c r="A365" s="257" t="s">
        <v>325</v>
      </c>
      <c r="B365" s="262">
        <v>5.25</v>
      </c>
      <c r="C365" s="259">
        <v>1</v>
      </c>
      <c r="D365" s="257"/>
      <c r="E365" s="257"/>
      <c r="F365" s="257"/>
      <c r="G365" s="257"/>
    </row>
    <row r="366" spans="1:7" x14ac:dyDescent="0.2">
      <c r="A366" s="257" t="s">
        <v>326</v>
      </c>
      <c r="B366" s="262">
        <v>360</v>
      </c>
      <c r="C366" s="259">
        <v>4</v>
      </c>
      <c r="D366" s="257"/>
      <c r="E366" s="257"/>
      <c r="F366" s="257"/>
      <c r="G366" s="257"/>
    </row>
    <row r="367" spans="1:7" x14ac:dyDescent="0.2">
      <c r="A367" s="257" t="s">
        <v>327</v>
      </c>
      <c r="B367" s="262">
        <v>4152.54</v>
      </c>
      <c r="C367" s="259">
        <v>1</v>
      </c>
      <c r="D367" s="257"/>
      <c r="E367" s="257"/>
      <c r="F367" s="257"/>
      <c r="G367" s="257"/>
    </row>
    <row r="368" spans="1:7" x14ac:dyDescent="0.2">
      <c r="A368" s="257" t="s">
        <v>328</v>
      </c>
      <c r="B368" s="262">
        <v>1016.95</v>
      </c>
      <c r="C368" s="259">
        <v>1</v>
      </c>
      <c r="D368" s="257"/>
      <c r="E368" s="257"/>
      <c r="F368" s="257"/>
      <c r="G368" s="257"/>
    </row>
    <row r="369" spans="1:7" x14ac:dyDescent="0.2">
      <c r="A369" s="257" t="s">
        <v>329</v>
      </c>
      <c r="B369" s="262">
        <v>633.88</v>
      </c>
      <c r="C369" s="259">
        <v>4</v>
      </c>
      <c r="D369" s="257"/>
      <c r="E369" s="257"/>
      <c r="F369" s="257"/>
      <c r="G369" s="257"/>
    </row>
    <row r="370" spans="1:7" x14ac:dyDescent="0.2">
      <c r="A370" s="257" t="s">
        <v>330</v>
      </c>
      <c r="B370" s="262">
        <v>1828.5</v>
      </c>
      <c r="C370" s="259">
        <v>26.5</v>
      </c>
      <c r="D370" s="257"/>
      <c r="E370" s="257"/>
      <c r="F370" s="257"/>
      <c r="G370" s="257"/>
    </row>
    <row r="371" spans="1:7" x14ac:dyDescent="0.2">
      <c r="A371" s="257" t="s">
        <v>332</v>
      </c>
      <c r="B371" s="262">
        <v>449.8</v>
      </c>
      <c r="C371" s="259">
        <v>5.2</v>
      </c>
      <c r="D371" s="257"/>
      <c r="E371" s="257"/>
      <c r="F371" s="257"/>
      <c r="G371" s="257"/>
    </row>
    <row r="372" spans="1:7" x14ac:dyDescent="0.2">
      <c r="A372" s="257" t="s">
        <v>331</v>
      </c>
      <c r="B372" s="262">
        <v>435.79</v>
      </c>
      <c r="C372" s="259">
        <v>7.1</v>
      </c>
      <c r="D372" s="257"/>
      <c r="E372" s="257"/>
      <c r="F372" s="257"/>
      <c r="G372" s="257"/>
    </row>
    <row r="373" spans="1:7" x14ac:dyDescent="0.2">
      <c r="A373" s="257" t="s">
        <v>333</v>
      </c>
      <c r="B373" s="262">
        <v>12.18</v>
      </c>
      <c r="C373" s="259">
        <v>0.2</v>
      </c>
      <c r="D373" s="257"/>
      <c r="E373" s="257"/>
      <c r="F373" s="257"/>
      <c r="G373" s="257"/>
    </row>
    <row r="374" spans="1:7" x14ac:dyDescent="0.2">
      <c r="A374" s="257" t="s">
        <v>334</v>
      </c>
      <c r="B374" s="262">
        <v>15084.75</v>
      </c>
      <c r="C374" s="259">
        <v>2</v>
      </c>
      <c r="D374" s="257"/>
      <c r="E374" s="257"/>
      <c r="F374" s="257"/>
      <c r="G374" s="257"/>
    </row>
    <row r="375" spans="1:7" x14ac:dyDescent="0.2">
      <c r="A375" s="257" t="s">
        <v>549</v>
      </c>
      <c r="B375" s="262">
        <v>507400</v>
      </c>
      <c r="C375" s="259">
        <v>1</v>
      </c>
      <c r="D375" s="257"/>
      <c r="E375" s="257"/>
      <c r="F375" s="257"/>
      <c r="G375" s="257"/>
    </row>
    <row r="376" spans="1:7" x14ac:dyDescent="0.2">
      <c r="A376" s="257" t="s">
        <v>547</v>
      </c>
      <c r="B376" s="262">
        <v>108194.92</v>
      </c>
      <c r="C376" s="259">
        <v>1</v>
      </c>
      <c r="D376" s="257"/>
      <c r="E376" s="257"/>
      <c r="F376" s="257"/>
      <c r="G376" s="257"/>
    </row>
    <row r="377" spans="1:7" x14ac:dyDescent="0.2">
      <c r="A377" s="257" t="s">
        <v>550</v>
      </c>
      <c r="B377" s="262">
        <v>245558</v>
      </c>
      <c r="C377" s="259">
        <v>1</v>
      </c>
      <c r="D377" s="257"/>
      <c r="E377" s="257"/>
      <c r="F377" s="257"/>
      <c r="G377" s="257"/>
    </row>
    <row r="378" spans="1:7" x14ac:dyDescent="0.2">
      <c r="A378" s="257" t="s">
        <v>336</v>
      </c>
      <c r="B378" s="262">
        <v>272.41000000000003</v>
      </c>
      <c r="C378" s="259">
        <v>2</v>
      </c>
      <c r="D378" s="257"/>
      <c r="E378" s="257"/>
      <c r="F378" s="257"/>
      <c r="G378" s="257"/>
    </row>
    <row r="379" spans="1:7" x14ac:dyDescent="0.2">
      <c r="A379" s="257" t="s">
        <v>337</v>
      </c>
      <c r="B379" s="262">
        <v>423.73</v>
      </c>
      <c r="C379" s="259">
        <v>1</v>
      </c>
      <c r="D379" s="257"/>
      <c r="E379" s="257"/>
      <c r="F379" s="257"/>
      <c r="G379" s="257"/>
    </row>
    <row r="380" spans="1:7" x14ac:dyDescent="0.2">
      <c r="A380" s="257" t="s">
        <v>338</v>
      </c>
      <c r="B380" s="262">
        <v>3813.56</v>
      </c>
      <c r="C380" s="259">
        <v>1</v>
      </c>
      <c r="D380" s="257"/>
      <c r="E380" s="257"/>
      <c r="F380" s="257"/>
      <c r="G380" s="257"/>
    </row>
    <row r="381" spans="1:7" x14ac:dyDescent="0.2">
      <c r="A381" s="257" t="s">
        <v>339</v>
      </c>
      <c r="B381" s="262">
        <v>3725.8</v>
      </c>
      <c r="C381" s="259">
        <v>1</v>
      </c>
      <c r="D381" s="257"/>
      <c r="E381" s="257"/>
      <c r="F381" s="257"/>
      <c r="G381" s="25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workbookViewId="0">
      <selection activeCell="A9" sqref="A9:XFD9"/>
    </sheetView>
  </sheetViews>
  <sheetFormatPr defaultRowHeight="11.25" outlineLevelRow="1" outlineLevelCol="1" x14ac:dyDescent="0.2"/>
  <cols>
    <col min="1" max="1" width="70.1640625" style="122" bestFit="1" customWidth="1"/>
    <col min="2" max="5" width="24.1640625" style="155" customWidth="1"/>
    <col min="6" max="6" width="24.1640625" style="122" hidden="1" customWidth="1" outlineLevel="1"/>
    <col min="7" max="7" width="9.33203125" style="122" collapsed="1"/>
    <col min="8" max="16384" width="9.33203125" style="122"/>
  </cols>
  <sheetData>
    <row r="1" spans="1:6" s="121" customFormat="1" ht="18.75" customHeight="1" thickBot="1" x14ac:dyDescent="0.25">
      <c r="A1" s="119" t="s">
        <v>425</v>
      </c>
      <c r="B1" s="120" t="s">
        <v>597</v>
      </c>
      <c r="C1" s="120" t="s">
        <v>427</v>
      </c>
      <c r="D1" s="120" t="s">
        <v>428</v>
      </c>
      <c r="E1" s="120" t="s">
        <v>429</v>
      </c>
    </row>
    <row r="2" spans="1:6" ht="12" thickBot="1" x14ac:dyDescent="0.25">
      <c r="A2" s="344" t="s">
        <v>430</v>
      </c>
      <c r="B2" s="345"/>
      <c r="C2" s="345"/>
      <c r="D2" s="345"/>
      <c r="E2" s="346"/>
    </row>
    <row r="3" spans="1:6" s="127" customFormat="1" ht="12" thickBot="1" x14ac:dyDescent="0.25">
      <c r="A3" s="123" t="s">
        <v>611</v>
      </c>
      <c r="B3" s="124">
        <v>19027156.039999999</v>
      </c>
      <c r="C3" s="124">
        <v>949726.91</v>
      </c>
      <c r="D3" s="124">
        <v>3588660.47</v>
      </c>
      <c r="E3" s="125">
        <v>16388222.48</v>
      </c>
      <c r="F3" s="126">
        <f>B3+C3-D3-E3</f>
        <v>0</v>
      </c>
    </row>
    <row r="4" spans="1:6" s="127" customFormat="1" ht="12" thickBot="1" x14ac:dyDescent="0.25">
      <c r="A4" s="123" t="s">
        <v>479</v>
      </c>
      <c r="B4" s="124">
        <f>Лист2!N5</f>
        <v>18120232</v>
      </c>
      <c r="C4" s="124">
        <f>C5+C13</f>
        <v>19215</v>
      </c>
      <c r="D4" s="124">
        <f>D5+D13</f>
        <v>2593216.19</v>
      </c>
      <c r="E4" s="125">
        <f>'10'!R15+E5+E9</f>
        <v>15546230.810000002</v>
      </c>
      <c r="F4" s="126">
        <f>B4+C4-D4-E4</f>
        <v>0</v>
      </c>
    </row>
    <row r="5" spans="1:6" s="121" customFormat="1" x14ac:dyDescent="0.2">
      <c r="A5" s="128" t="s">
        <v>431</v>
      </c>
      <c r="B5" s="129">
        <f>'10'!D45</f>
        <v>16720713.390000001</v>
      </c>
      <c r="C5" s="129">
        <f>SUM('10'!L13:M13,'10'!L15:M15,'10'!L17:M17,'10'!L19:M19,'10'!L27:M27)</f>
        <v>20120.73</v>
      </c>
      <c r="D5" s="129">
        <f>'10'!J45+'10'!P45</f>
        <v>2573965.1999999997</v>
      </c>
      <c r="E5" s="130">
        <f>B5+C5-D5</f>
        <v>14166868.920000002</v>
      </c>
      <c r="F5" s="126">
        <f t="shared" ref="F5:F13" si="0">B5+C5-D5-E5</f>
        <v>0</v>
      </c>
    </row>
    <row r="6" spans="1:6" x14ac:dyDescent="0.2">
      <c r="A6" s="131" t="s">
        <v>433</v>
      </c>
      <c r="B6" s="132"/>
      <c r="C6" s="132"/>
      <c r="D6" s="132"/>
      <c r="E6" s="133"/>
      <c r="F6" s="126">
        <f t="shared" si="0"/>
        <v>0</v>
      </c>
    </row>
    <row r="7" spans="1:6" x14ac:dyDescent="0.2">
      <c r="A7" s="131" t="s">
        <v>434</v>
      </c>
      <c r="B7" s="132">
        <f>'10'!D47</f>
        <v>13517176.289999999</v>
      </c>
      <c r="C7" s="132"/>
      <c r="D7" s="132">
        <f>D5</f>
        <v>2573965.1999999997</v>
      </c>
      <c r="E7" s="133">
        <f t="shared" ref="E7:E8" si="1">B7+C7-D7</f>
        <v>10943211.09</v>
      </c>
      <c r="F7" s="126">
        <f t="shared" si="0"/>
        <v>0</v>
      </c>
    </row>
    <row r="8" spans="1:6" ht="12" thickBot="1" x14ac:dyDescent="0.25">
      <c r="A8" s="134" t="s">
        <v>435</v>
      </c>
      <c r="B8" s="135">
        <f>'10'!D665</f>
        <v>3203537.1</v>
      </c>
      <c r="C8" s="135"/>
      <c r="D8" s="135"/>
      <c r="E8" s="136">
        <f t="shared" si="1"/>
        <v>3203537.1</v>
      </c>
      <c r="F8" s="126">
        <f t="shared" si="0"/>
        <v>0</v>
      </c>
    </row>
    <row r="9" spans="1:6" s="121" customFormat="1" x14ac:dyDescent="0.2">
      <c r="A9" s="137" t="s">
        <v>432</v>
      </c>
      <c r="B9" s="138">
        <f>'10'!D829</f>
        <v>1330888.96</v>
      </c>
      <c r="C9" s="138"/>
      <c r="D9" s="138"/>
      <c r="E9" s="139">
        <f>B9</f>
        <v>1330888.96</v>
      </c>
      <c r="F9" s="126">
        <f t="shared" si="0"/>
        <v>0</v>
      </c>
    </row>
    <row r="10" spans="1:6" x14ac:dyDescent="0.2">
      <c r="A10" s="131" t="s">
        <v>433</v>
      </c>
      <c r="B10" s="132"/>
      <c r="C10" s="132"/>
      <c r="D10" s="132"/>
      <c r="E10" s="133"/>
      <c r="F10" s="126">
        <f t="shared" si="0"/>
        <v>0</v>
      </c>
    </row>
    <row r="11" spans="1:6" x14ac:dyDescent="0.2">
      <c r="A11" s="131" t="s">
        <v>434</v>
      </c>
      <c r="B11" s="132">
        <v>0</v>
      </c>
      <c r="C11" s="132"/>
      <c r="D11" s="132"/>
      <c r="E11" s="133">
        <v>0</v>
      </c>
      <c r="F11" s="126">
        <f t="shared" si="0"/>
        <v>0</v>
      </c>
    </row>
    <row r="12" spans="1:6" ht="12" thickBot="1" x14ac:dyDescent="0.25">
      <c r="A12" s="134" t="s">
        <v>435</v>
      </c>
      <c r="B12" s="135">
        <f>B9</f>
        <v>1330888.96</v>
      </c>
      <c r="C12" s="135"/>
      <c r="D12" s="135"/>
      <c r="E12" s="136">
        <f>E9</f>
        <v>1330888.96</v>
      </c>
      <c r="F12" s="126">
        <f t="shared" si="0"/>
        <v>0</v>
      </c>
    </row>
    <row r="13" spans="1:6" ht="12" outlineLevel="1" thickBot="1" x14ac:dyDescent="0.25">
      <c r="A13" s="140" t="s">
        <v>480</v>
      </c>
      <c r="B13" s="141">
        <f>B4-B5-B9</f>
        <v>68629.649999999441</v>
      </c>
      <c r="C13" s="141">
        <f>19215-'10'!R14</f>
        <v>-905.72999999999956</v>
      </c>
      <c r="D13" s="141">
        <v>19250.990000000002</v>
      </c>
      <c r="E13" s="142">
        <f>E4-E5-E9</f>
        <v>48472.930000000633</v>
      </c>
      <c r="F13" s="126">
        <f t="shared" si="0"/>
        <v>-1.1932570487260818E-9</v>
      </c>
    </row>
    <row r="14" spans="1:6" ht="12" outlineLevel="1" thickBot="1" x14ac:dyDescent="0.25">
      <c r="A14" s="143"/>
      <c r="B14" s="144" t="b">
        <f>ROUND(SUM(Лист2!G17,Лист2!G19,Лист2!G21,Лист2!G23,Лист2!G27,Лист2!G29,Лист2!G31,Лист2!G35),2)=ROUND(B13,2)</f>
        <v>1</v>
      </c>
      <c r="C14" s="145"/>
      <c r="D14" s="145"/>
      <c r="E14" s="146"/>
    </row>
    <row r="15" spans="1:6" ht="12" thickBot="1" x14ac:dyDescent="0.25">
      <c r="A15" s="347" t="s">
        <v>482</v>
      </c>
      <c r="B15" s="348"/>
      <c r="C15" s="348"/>
      <c r="D15" s="348"/>
      <c r="E15" s="349"/>
    </row>
    <row r="16" spans="1:6" s="127" customFormat="1" ht="12" thickBot="1" x14ac:dyDescent="0.25">
      <c r="A16" s="123" t="s">
        <v>612</v>
      </c>
      <c r="B16" s="124">
        <v>6860957.2300000004</v>
      </c>
      <c r="C16" s="124">
        <v>11177.51</v>
      </c>
      <c r="D16" s="124"/>
      <c r="E16" s="125">
        <v>6872134.7400000002</v>
      </c>
      <c r="F16" s="126">
        <f>B16+C16-D16-E16</f>
        <v>0</v>
      </c>
    </row>
    <row r="17" spans="1:6" s="127" customFormat="1" ht="12" thickBot="1" x14ac:dyDescent="0.25">
      <c r="A17" s="123" t="s">
        <v>481</v>
      </c>
      <c r="B17" s="124">
        <f>B18</f>
        <v>1984877.04</v>
      </c>
      <c r="C17" s="124">
        <f>C18+C26</f>
        <v>0</v>
      </c>
      <c r="D17" s="124">
        <f>D18+D26</f>
        <v>0</v>
      </c>
      <c r="E17" s="125">
        <f>'10'!R28+E18+E22</f>
        <v>1984877.04</v>
      </c>
      <c r="F17" s="126">
        <f>B17+C17-D17-E17</f>
        <v>0</v>
      </c>
    </row>
    <row r="18" spans="1:6" x14ac:dyDescent="0.2">
      <c r="A18" s="137" t="s">
        <v>431</v>
      </c>
      <c r="B18" s="138">
        <v>1984877.04</v>
      </c>
      <c r="C18" s="138"/>
      <c r="D18" s="138"/>
      <c r="E18" s="139">
        <f>B18+C18-D18</f>
        <v>1984877.04</v>
      </c>
      <c r="F18" s="126">
        <f t="shared" ref="F18:F25" si="2">B18+C18-D18-E18</f>
        <v>0</v>
      </c>
    </row>
    <row r="19" spans="1:6" x14ac:dyDescent="0.2">
      <c r="A19" s="131" t="s">
        <v>433</v>
      </c>
      <c r="B19" s="132"/>
      <c r="C19" s="132"/>
      <c r="D19" s="132"/>
      <c r="E19" s="133"/>
      <c r="F19" s="126">
        <f t="shared" si="2"/>
        <v>0</v>
      </c>
    </row>
    <row r="20" spans="1:6" x14ac:dyDescent="0.2">
      <c r="A20" s="131" t="s">
        <v>434</v>
      </c>
      <c r="B20" s="132">
        <v>282979.5</v>
      </c>
      <c r="C20" s="132"/>
      <c r="D20" s="132"/>
      <c r="E20" s="133">
        <f t="shared" ref="E20:E21" si="3">B20+C20-D20</f>
        <v>282979.5</v>
      </c>
      <c r="F20" s="126">
        <f t="shared" si="2"/>
        <v>0</v>
      </c>
    </row>
    <row r="21" spans="1:6" ht="12" thickBot="1" x14ac:dyDescent="0.25">
      <c r="A21" s="134" t="s">
        <v>435</v>
      </c>
      <c r="B21" s="135">
        <f>B18-B20</f>
        <v>1701897.54</v>
      </c>
      <c r="C21" s="135"/>
      <c r="D21" s="135"/>
      <c r="E21" s="136">
        <f t="shared" si="3"/>
        <v>1701897.54</v>
      </c>
      <c r="F21" s="126">
        <f t="shared" si="2"/>
        <v>0</v>
      </c>
    </row>
    <row r="22" spans="1:6" x14ac:dyDescent="0.2">
      <c r="A22" s="137" t="s">
        <v>432</v>
      </c>
      <c r="B22" s="138">
        <f>'10'!D838</f>
        <v>0</v>
      </c>
      <c r="C22" s="138"/>
      <c r="D22" s="138"/>
      <c r="E22" s="139">
        <f>B22</f>
        <v>0</v>
      </c>
      <c r="F22" s="126">
        <f t="shared" si="2"/>
        <v>0</v>
      </c>
    </row>
    <row r="23" spans="1:6" x14ac:dyDescent="0.2">
      <c r="A23" s="131" t="s">
        <v>433</v>
      </c>
      <c r="B23" s="132"/>
      <c r="C23" s="132"/>
      <c r="D23" s="132"/>
      <c r="E23" s="133"/>
      <c r="F23" s="126">
        <f t="shared" si="2"/>
        <v>0</v>
      </c>
    </row>
    <row r="24" spans="1:6" x14ac:dyDescent="0.2">
      <c r="A24" s="131" t="s">
        <v>434</v>
      </c>
      <c r="B24" s="132">
        <v>0</v>
      </c>
      <c r="C24" s="132"/>
      <c r="D24" s="132"/>
      <c r="E24" s="133">
        <v>0</v>
      </c>
      <c r="F24" s="126">
        <f t="shared" si="2"/>
        <v>0</v>
      </c>
    </row>
    <row r="25" spans="1:6" ht="12" thickBot="1" x14ac:dyDescent="0.25">
      <c r="A25" s="134" t="s">
        <v>435</v>
      </c>
      <c r="B25" s="135">
        <f>B22</f>
        <v>0</v>
      </c>
      <c r="C25" s="135"/>
      <c r="D25" s="135"/>
      <c r="E25" s="136">
        <f>E22</f>
        <v>0</v>
      </c>
      <c r="F25" s="126">
        <f t="shared" si="2"/>
        <v>0</v>
      </c>
    </row>
    <row r="26" spans="1:6" ht="12" thickBot="1" x14ac:dyDescent="0.25">
      <c r="A26" s="347" t="s">
        <v>483</v>
      </c>
      <c r="B26" s="348"/>
      <c r="C26" s="348"/>
      <c r="D26" s="348"/>
      <c r="E26" s="349"/>
    </row>
    <row r="27" spans="1:6" s="127" customFormat="1" ht="12" thickBot="1" x14ac:dyDescent="0.25">
      <c r="A27" s="123" t="s">
        <v>613</v>
      </c>
      <c r="B27" s="124">
        <v>35665588.729999997</v>
      </c>
      <c r="C27" s="124">
        <v>0</v>
      </c>
      <c r="D27" s="124">
        <v>588535.43999999994</v>
      </c>
      <c r="E27" s="125">
        <v>35077053.289999999</v>
      </c>
      <c r="F27" s="126">
        <f>B27+C27-D27-E27</f>
        <v>0</v>
      </c>
    </row>
    <row r="28" spans="1:6" ht="12" thickBot="1" x14ac:dyDescent="0.25">
      <c r="A28" s="123" t="s">
        <v>484</v>
      </c>
      <c r="B28" s="124">
        <f>B29+530000</f>
        <v>35665588.729999997</v>
      </c>
      <c r="C28" s="124">
        <f>C29+C37</f>
        <v>0</v>
      </c>
      <c r="D28" s="124">
        <f>D29+D37</f>
        <v>588535.43999999994</v>
      </c>
      <c r="E28" s="125">
        <f>'10'!R38+E29+E33</f>
        <v>35077053.289999999</v>
      </c>
      <c r="F28" s="126">
        <f t="shared" ref="F28:F37" si="4">B28+C28-D28-E28</f>
        <v>0</v>
      </c>
    </row>
    <row r="29" spans="1:6" x14ac:dyDescent="0.2">
      <c r="A29" s="137" t="s">
        <v>431</v>
      </c>
      <c r="B29" s="138">
        <f>Лист3!B15</f>
        <v>35135588.729999997</v>
      </c>
      <c r="C29" s="138">
        <f>Лист3!B5</f>
        <v>530000</v>
      </c>
      <c r="D29" s="138">
        <f>Лист3!E15</f>
        <v>588535.43999999994</v>
      </c>
      <c r="E29" s="139">
        <f>B29+C29-D29</f>
        <v>35077053.289999999</v>
      </c>
      <c r="F29" s="126">
        <f t="shared" si="4"/>
        <v>0</v>
      </c>
    </row>
    <row r="30" spans="1:6" x14ac:dyDescent="0.2">
      <c r="A30" s="131" t="s">
        <v>433</v>
      </c>
      <c r="B30" s="132"/>
      <c r="C30" s="132"/>
      <c r="D30" s="132"/>
      <c r="E30" s="133"/>
      <c r="F30" s="126">
        <f t="shared" si="4"/>
        <v>0</v>
      </c>
    </row>
    <row r="31" spans="1:6" x14ac:dyDescent="0.2">
      <c r="A31" s="131" t="s">
        <v>434</v>
      </c>
      <c r="B31" s="132">
        <f>Лист3!B17</f>
        <v>1746965.17</v>
      </c>
      <c r="C31" s="132"/>
      <c r="D31" s="132"/>
      <c r="E31" s="133">
        <f t="shared" ref="E31:E32" si="5">B31+C31-D31</f>
        <v>1746965.17</v>
      </c>
      <c r="F31" s="126">
        <f t="shared" si="4"/>
        <v>0</v>
      </c>
    </row>
    <row r="32" spans="1:6" ht="12" thickBot="1" x14ac:dyDescent="0.25">
      <c r="A32" s="134" t="s">
        <v>435</v>
      </c>
      <c r="B32" s="135">
        <f>B29-B31</f>
        <v>33388623.559999995</v>
      </c>
      <c r="C32" s="135">
        <f>C29</f>
        <v>530000</v>
      </c>
      <c r="D32" s="135">
        <f>D29</f>
        <v>588535.43999999994</v>
      </c>
      <c r="E32" s="136">
        <f t="shared" si="5"/>
        <v>33330088.119999994</v>
      </c>
      <c r="F32" s="126">
        <f t="shared" si="4"/>
        <v>0</v>
      </c>
    </row>
    <row r="33" spans="1:6" x14ac:dyDescent="0.2">
      <c r="A33" s="137" t="s">
        <v>432</v>
      </c>
      <c r="B33" s="138">
        <v>0</v>
      </c>
      <c r="C33" s="138"/>
      <c r="D33" s="138"/>
      <c r="E33" s="139">
        <f>B33</f>
        <v>0</v>
      </c>
      <c r="F33" s="126">
        <f t="shared" si="4"/>
        <v>0</v>
      </c>
    </row>
    <row r="34" spans="1:6" x14ac:dyDescent="0.2">
      <c r="A34" s="131" t="s">
        <v>433</v>
      </c>
      <c r="B34" s="132"/>
      <c r="C34" s="132"/>
      <c r="D34" s="132"/>
      <c r="E34" s="133"/>
      <c r="F34" s="126">
        <f t="shared" si="4"/>
        <v>0</v>
      </c>
    </row>
    <row r="35" spans="1:6" x14ac:dyDescent="0.2">
      <c r="A35" s="131" t="s">
        <v>434</v>
      </c>
      <c r="B35" s="132">
        <v>0</v>
      </c>
      <c r="C35" s="132"/>
      <c r="D35" s="132"/>
      <c r="E35" s="133">
        <v>0</v>
      </c>
      <c r="F35" s="126">
        <f t="shared" si="4"/>
        <v>0</v>
      </c>
    </row>
    <row r="36" spans="1:6" ht="12" thickBot="1" x14ac:dyDescent="0.25">
      <c r="A36" s="134" t="s">
        <v>435</v>
      </c>
      <c r="B36" s="135">
        <f>B33</f>
        <v>0</v>
      </c>
      <c r="C36" s="135"/>
      <c r="D36" s="135"/>
      <c r="E36" s="136">
        <f>E33</f>
        <v>0</v>
      </c>
      <c r="F36" s="126">
        <f t="shared" si="4"/>
        <v>0</v>
      </c>
    </row>
    <row r="37" spans="1:6" ht="12" hidden="1" outlineLevel="1" thickBot="1" x14ac:dyDescent="0.25">
      <c r="A37" s="140" t="s">
        <v>480</v>
      </c>
      <c r="B37" s="141">
        <f>B28-B29-B33</f>
        <v>530000</v>
      </c>
      <c r="C37" s="141">
        <f>-B37</f>
        <v>-530000</v>
      </c>
      <c r="D37" s="141"/>
      <c r="E37" s="142">
        <f>E28-E29-E33</f>
        <v>0</v>
      </c>
      <c r="F37" s="126">
        <f t="shared" si="4"/>
        <v>0</v>
      </c>
    </row>
    <row r="38" spans="1:6" ht="12" collapsed="1" thickBot="1" x14ac:dyDescent="0.25">
      <c r="A38" s="147"/>
      <c r="B38" s="126"/>
      <c r="C38" s="126"/>
      <c r="D38" s="126"/>
      <c r="E38" s="126"/>
    </row>
    <row r="39" spans="1:6" ht="17.25" customHeight="1" thickBot="1" x14ac:dyDescent="0.25">
      <c r="A39" s="148" t="s">
        <v>425</v>
      </c>
      <c r="B39" s="149" t="s">
        <v>426</v>
      </c>
      <c r="C39" s="149" t="s">
        <v>427</v>
      </c>
      <c r="D39" s="149" t="s">
        <v>428</v>
      </c>
      <c r="E39" s="150" t="s">
        <v>429</v>
      </c>
    </row>
    <row r="40" spans="1:6" x14ac:dyDescent="0.2">
      <c r="A40" s="151" t="s">
        <v>501</v>
      </c>
      <c r="B40" s="152">
        <f>B4+B17+B28</f>
        <v>55770697.769999996</v>
      </c>
      <c r="C40" s="152">
        <f t="shared" ref="C40:E40" si="6">C4+C17+C28</f>
        <v>19215</v>
      </c>
      <c r="D40" s="152">
        <f t="shared" si="6"/>
        <v>3181751.63</v>
      </c>
      <c r="E40" s="153">
        <f t="shared" si="6"/>
        <v>52608161.140000001</v>
      </c>
    </row>
    <row r="41" spans="1:6" x14ac:dyDescent="0.2">
      <c r="A41" s="154" t="str">
        <f>A18</f>
        <v>ВСЕГО на складе НВЛ</v>
      </c>
      <c r="B41" s="132">
        <f>B5+B18+B29</f>
        <v>53841179.159999996</v>
      </c>
      <c r="C41" s="132">
        <f t="shared" ref="C41:E41" si="7">C5+C18+C29</f>
        <v>550120.73</v>
      </c>
      <c r="D41" s="132">
        <f t="shared" si="7"/>
        <v>3162500.6399999997</v>
      </c>
      <c r="E41" s="133">
        <f t="shared" si="7"/>
        <v>51228799.25</v>
      </c>
    </row>
    <row r="42" spans="1:6" x14ac:dyDescent="0.2">
      <c r="A42" s="154" t="str">
        <f>A22</f>
        <v>ВСЕГО на складе НЛ</v>
      </c>
      <c r="B42" s="132">
        <f>B9</f>
        <v>1330888.96</v>
      </c>
      <c r="C42" s="132">
        <f t="shared" ref="C42:E42" si="8">C9</f>
        <v>0</v>
      </c>
      <c r="D42" s="132">
        <f t="shared" si="8"/>
        <v>0</v>
      </c>
      <c r="E42" s="133">
        <f t="shared" si="8"/>
        <v>1330888.96</v>
      </c>
    </row>
    <row r="43" spans="1:6" ht="12" thickBot="1" x14ac:dyDescent="0.25">
      <c r="A43" s="134" t="s">
        <v>502</v>
      </c>
      <c r="B43" s="135">
        <f>B13+B37</f>
        <v>598629.64999999944</v>
      </c>
      <c r="C43" s="135">
        <f t="shared" ref="C43:E43" si="9">C13+C37</f>
        <v>-530905.73</v>
      </c>
      <c r="D43" s="135">
        <f t="shared" si="9"/>
        <v>19250.990000000002</v>
      </c>
      <c r="E43" s="136">
        <f t="shared" si="9"/>
        <v>48472.930000000633</v>
      </c>
    </row>
    <row r="44" spans="1:6" hidden="1" outlineLevel="1" x14ac:dyDescent="0.2">
      <c r="B44" s="155" t="b">
        <f>SUM(B41:B43)=B40</f>
        <v>1</v>
      </c>
      <c r="C44" s="155" t="b">
        <f t="shared" ref="C44:E44" si="10">SUM(C41:C43)=C40</f>
        <v>1</v>
      </c>
      <c r="D44" s="155" t="b">
        <f t="shared" si="10"/>
        <v>1</v>
      </c>
      <c r="E44" s="155" t="b">
        <f t="shared" si="10"/>
        <v>1</v>
      </c>
    </row>
    <row r="45" spans="1:6" hidden="1" outlineLevel="1" x14ac:dyDescent="0.2"/>
    <row r="46" spans="1:6" hidden="1" outlineLevel="1" x14ac:dyDescent="0.2">
      <c r="B46" s="155" t="b">
        <f>53841.17916*1000=B41</f>
        <v>1</v>
      </c>
    </row>
    <row r="47" spans="1:6" collapsed="1" x14ac:dyDescent="0.2"/>
  </sheetData>
  <mergeCells count="3">
    <mergeCell ref="A2:E2"/>
    <mergeCell ref="A15:E15"/>
    <mergeCell ref="A26:E2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178"/>
  <sheetViews>
    <sheetView workbookViewId="0">
      <selection activeCell="B14" sqref="B14"/>
    </sheetView>
  </sheetViews>
  <sheetFormatPr defaultRowHeight="11.25" x14ac:dyDescent="0.2"/>
  <cols>
    <col min="1" max="1" width="18.1640625" bestFit="1" customWidth="1"/>
    <col min="2" max="2" width="12" bestFit="1" customWidth="1"/>
    <col min="3" max="3" width="22.6640625" style="232" customWidth="1"/>
    <col min="4" max="4" width="52.33203125" bestFit="1" customWidth="1"/>
  </cols>
  <sheetData>
    <row r="3" spans="1:4" x14ac:dyDescent="0.2">
      <c r="A3" s="242" t="s">
        <v>509</v>
      </c>
      <c r="B3" s="242" t="s">
        <v>522</v>
      </c>
      <c r="C3" s="242" t="s">
        <v>510</v>
      </c>
      <c r="D3" s="232" t="s">
        <v>668</v>
      </c>
    </row>
    <row r="4" spans="1:4" x14ac:dyDescent="0.2">
      <c r="A4">
        <v>1</v>
      </c>
      <c r="B4" t="s">
        <v>541</v>
      </c>
      <c r="C4"/>
      <c r="D4" s="232">
        <v>275037.39</v>
      </c>
    </row>
    <row r="5" spans="1:4" x14ac:dyDescent="0.2">
      <c r="B5" t="s">
        <v>534</v>
      </c>
      <c r="C5"/>
      <c r="D5" s="232">
        <v>619605.54</v>
      </c>
    </row>
    <row r="6" spans="1:4" x14ac:dyDescent="0.2">
      <c r="B6" t="s">
        <v>530</v>
      </c>
      <c r="C6"/>
      <c r="D6" s="232">
        <v>1090234.1099999999</v>
      </c>
    </row>
    <row r="7" spans="1:4" x14ac:dyDescent="0.2">
      <c r="A7" s="254" t="s">
        <v>665</v>
      </c>
      <c r="B7" s="254"/>
      <c r="C7" s="254"/>
      <c r="D7" s="255">
        <v>1984877.04</v>
      </c>
    </row>
    <row r="8" spans="1:4" x14ac:dyDescent="0.2">
      <c r="A8">
        <v>7</v>
      </c>
      <c r="B8" t="s">
        <v>541</v>
      </c>
      <c r="C8"/>
      <c r="D8" s="232">
        <v>5819064.1500000004</v>
      </c>
    </row>
    <row r="9" spans="1:4" x14ac:dyDescent="0.2">
      <c r="B9" t="s">
        <v>530</v>
      </c>
      <c r="C9"/>
      <c r="D9" s="232">
        <v>28359829.139999997</v>
      </c>
    </row>
    <row r="10" spans="1:4" x14ac:dyDescent="0.2">
      <c r="B10" t="s">
        <v>544</v>
      </c>
      <c r="C10"/>
      <c r="D10" s="232">
        <v>368160</v>
      </c>
    </row>
    <row r="11" spans="1:4" x14ac:dyDescent="0.2">
      <c r="B11" t="s">
        <v>570</v>
      </c>
      <c r="C11"/>
      <c r="D11" s="232">
        <v>530000</v>
      </c>
    </row>
    <row r="12" spans="1:4" x14ac:dyDescent="0.2">
      <c r="A12" s="254" t="s">
        <v>666</v>
      </c>
      <c r="B12" s="254"/>
      <c r="C12" s="254"/>
      <c r="D12" s="255">
        <v>35077053.289999999</v>
      </c>
    </row>
    <row r="13" spans="1:4" x14ac:dyDescent="0.2">
      <c r="A13">
        <v>10</v>
      </c>
      <c r="B13" t="s">
        <v>541</v>
      </c>
      <c r="C13"/>
      <c r="D13" s="232">
        <v>723440.39</v>
      </c>
    </row>
    <row r="14" spans="1:4" x14ac:dyDescent="0.2">
      <c r="B14" t="s">
        <v>568</v>
      </c>
      <c r="C14"/>
      <c r="D14" s="232">
        <v>2839215.46</v>
      </c>
    </row>
    <row r="15" spans="1:4" x14ac:dyDescent="0.2">
      <c r="B15" t="s">
        <v>530</v>
      </c>
      <c r="C15"/>
      <c r="D15" s="232">
        <v>300819.78999999998</v>
      </c>
    </row>
    <row r="16" spans="1:4" x14ac:dyDescent="0.2">
      <c r="B16" t="s">
        <v>589</v>
      </c>
      <c r="C16"/>
      <c r="D16" s="232">
        <v>6744.17</v>
      </c>
    </row>
    <row r="17" spans="1:4" x14ac:dyDescent="0.2">
      <c r="B17" t="s">
        <v>571</v>
      </c>
      <c r="C17"/>
      <c r="D17" s="232">
        <v>1434869.0000000002</v>
      </c>
    </row>
    <row r="18" spans="1:4" x14ac:dyDescent="0.2">
      <c r="B18" t="s">
        <v>544</v>
      </c>
      <c r="C18"/>
      <c r="D18" s="232">
        <v>801144.2</v>
      </c>
    </row>
    <row r="19" spans="1:4" x14ac:dyDescent="0.2">
      <c r="B19" t="s">
        <v>562</v>
      </c>
      <c r="C19"/>
      <c r="D19" s="232">
        <v>7275753.1099999985</v>
      </c>
    </row>
    <row r="20" spans="1:4" x14ac:dyDescent="0.2">
      <c r="B20" t="s">
        <v>570</v>
      </c>
      <c r="C20"/>
      <c r="D20" s="232">
        <v>208327.84999999998</v>
      </c>
    </row>
    <row r="21" spans="1:4" x14ac:dyDescent="0.2">
      <c r="B21" t="s">
        <v>567</v>
      </c>
      <c r="C21"/>
      <c r="D21" s="232">
        <v>576554.95000000007</v>
      </c>
    </row>
    <row r="22" spans="1:4" x14ac:dyDescent="0.2">
      <c r="A22" s="254" t="s">
        <v>667</v>
      </c>
      <c r="B22" s="254"/>
      <c r="C22" s="254"/>
      <c r="D22" s="255">
        <v>14166868.919999998</v>
      </c>
    </row>
    <row r="23" spans="1:4" x14ac:dyDescent="0.2">
      <c r="A23" t="s">
        <v>659</v>
      </c>
      <c r="C23"/>
      <c r="D23" s="232">
        <v>51228799.250000007</v>
      </c>
    </row>
    <row r="24" spans="1:4" x14ac:dyDescent="0.2">
      <c r="C24"/>
    </row>
    <row r="25" spans="1:4" x14ac:dyDescent="0.2">
      <c r="C25"/>
    </row>
    <row r="26" spans="1:4" x14ac:dyDescent="0.2">
      <c r="C26"/>
    </row>
    <row r="27" spans="1:4" x14ac:dyDescent="0.2">
      <c r="C27"/>
    </row>
    <row r="28" spans="1:4" x14ac:dyDescent="0.2">
      <c r="C28"/>
    </row>
    <row r="29" spans="1:4" x14ac:dyDescent="0.2">
      <c r="C29"/>
    </row>
    <row r="30" spans="1:4" x14ac:dyDescent="0.2">
      <c r="C30"/>
    </row>
    <row r="31" spans="1:4" x14ac:dyDescent="0.2">
      <c r="C31"/>
    </row>
    <row r="32" spans="1:4" x14ac:dyDescent="0.2">
      <c r="C32"/>
    </row>
    <row r="33" spans="3:3" x14ac:dyDescent="0.2">
      <c r="C33"/>
    </row>
    <row r="34" spans="3:3" x14ac:dyDescent="0.2">
      <c r="C34"/>
    </row>
    <row r="35" spans="3:3" x14ac:dyDescent="0.2">
      <c r="C35"/>
    </row>
    <row r="36" spans="3:3" x14ac:dyDescent="0.2">
      <c r="C36"/>
    </row>
    <row r="37" spans="3:3" x14ac:dyDescent="0.2">
      <c r="C37"/>
    </row>
    <row r="38" spans="3:3" x14ac:dyDescent="0.2">
      <c r="C38"/>
    </row>
    <row r="39" spans="3:3" x14ac:dyDescent="0.2">
      <c r="C39"/>
    </row>
    <row r="40" spans="3:3" x14ac:dyDescent="0.2">
      <c r="C40"/>
    </row>
    <row r="41" spans="3:3" x14ac:dyDescent="0.2">
      <c r="C41"/>
    </row>
    <row r="42" spans="3:3" x14ac:dyDescent="0.2">
      <c r="C42"/>
    </row>
    <row r="43" spans="3:3" x14ac:dyDescent="0.2">
      <c r="C43"/>
    </row>
    <row r="44" spans="3:3" x14ac:dyDescent="0.2">
      <c r="C44"/>
    </row>
    <row r="45" spans="3:3" x14ac:dyDescent="0.2">
      <c r="C45"/>
    </row>
    <row r="46" spans="3:3" x14ac:dyDescent="0.2">
      <c r="C46"/>
    </row>
    <row r="47" spans="3:3" x14ac:dyDescent="0.2">
      <c r="C47"/>
    </row>
    <row r="48" spans="3:3" x14ac:dyDescent="0.2">
      <c r="C48"/>
    </row>
    <row r="49" spans="3:3" x14ac:dyDescent="0.2">
      <c r="C49"/>
    </row>
    <row r="50" spans="3:3" x14ac:dyDescent="0.2">
      <c r="C50"/>
    </row>
    <row r="51" spans="3:3" x14ac:dyDescent="0.2">
      <c r="C51"/>
    </row>
    <row r="52" spans="3:3" x14ac:dyDescent="0.2">
      <c r="C52"/>
    </row>
    <row r="53" spans="3:3" x14ac:dyDescent="0.2">
      <c r="C53"/>
    </row>
    <row r="54" spans="3:3" x14ac:dyDescent="0.2">
      <c r="C54"/>
    </row>
    <row r="55" spans="3:3" x14ac:dyDescent="0.2">
      <c r="C55"/>
    </row>
    <row r="56" spans="3:3" x14ac:dyDescent="0.2">
      <c r="C56"/>
    </row>
    <row r="57" spans="3:3" x14ac:dyDescent="0.2">
      <c r="C57"/>
    </row>
    <row r="58" spans="3:3" x14ac:dyDescent="0.2">
      <c r="C58"/>
    </row>
    <row r="59" spans="3:3" x14ac:dyDescent="0.2">
      <c r="C59"/>
    </row>
    <row r="60" spans="3:3" x14ac:dyDescent="0.2">
      <c r="C60"/>
    </row>
    <row r="61" spans="3:3" x14ac:dyDescent="0.2">
      <c r="C61"/>
    </row>
    <row r="62" spans="3:3" x14ac:dyDescent="0.2">
      <c r="C62"/>
    </row>
    <row r="63" spans="3:3" x14ac:dyDescent="0.2">
      <c r="C63"/>
    </row>
    <row r="64" spans="3:3" x14ac:dyDescent="0.2">
      <c r="C64"/>
    </row>
    <row r="65" spans="3:3" x14ac:dyDescent="0.2">
      <c r="C65"/>
    </row>
    <row r="66" spans="3:3" x14ac:dyDescent="0.2">
      <c r="C66"/>
    </row>
    <row r="67" spans="3:3" x14ac:dyDescent="0.2">
      <c r="C67"/>
    </row>
    <row r="68" spans="3:3" x14ac:dyDescent="0.2">
      <c r="C68"/>
    </row>
    <row r="69" spans="3:3" x14ac:dyDescent="0.2">
      <c r="C69"/>
    </row>
    <row r="70" spans="3:3" x14ac:dyDescent="0.2">
      <c r="C70"/>
    </row>
    <row r="71" spans="3:3" x14ac:dyDescent="0.2">
      <c r="C71"/>
    </row>
    <row r="72" spans="3:3" x14ac:dyDescent="0.2">
      <c r="C72"/>
    </row>
    <row r="73" spans="3:3" x14ac:dyDescent="0.2">
      <c r="C73"/>
    </row>
    <row r="74" spans="3:3" x14ac:dyDescent="0.2">
      <c r="C74"/>
    </row>
    <row r="75" spans="3:3" x14ac:dyDescent="0.2">
      <c r="C75"/>
    </row>
    <row r="76" spans="3:3" x14ac:dyDescent="0.2">
      <c r="C76"/>
    </row>
    <row r="77" spans="3:3" x14ac:dyDescent="0.2">
      <c r="C77"/>
    </row>
    <row r="78" spans="3:3" x14ac:dyDescent="0.2">
      <c r="C78"/>
    </row>
    <row r="79" spans="3:3" x14ac:dyDescent="0.2">
      <c r="C79"/>
    </row>
    <row r="80" spans="3:3" x14ac:dyDescent="0.2">
      <c r="C80"/>
    </row>
    <row r="81" spans="3:3" x14ac:dyDescent="0.2">
      <c r="C81"/>
    </row>
    <row r="82" spans="3:3" x14ac:dyDescent="0.2">
      <c r="C82"/>
    </row>
    <row r="83" spans="3:3" x14ac:dyDescent="0.2">
      <c r="C83"/>
    </row>
    <row r="84" spans="3:3" x14ac:dyDescent="0.2">
      <c r="C84"/>
    </row>
    <row r="85" spans="3:3" x14ac:dyDescent="0.2">
      <c r="C85"/>
    </row>
    <row r="86" spans="3:3" x14ac:dyDescent="0.2">
      <c r="C86"/>
    </row>
    <row r="87" spans="3:3" x14ac:dyDescent="0.2">
      <c r="C87"/>
    </row>
    <row r="88" spans="3:3" x14ac:dyDescent="0.2">
      <c r="C88"/>
    </row>
    <row r="89" spans="3:3" x14ac:dyDescent="0.2">
      <c r="C89"/>
    </row>
    <row r="90" spans="3:3" x14ac:dyDescent="0.2">
      <c r="C90"/>
    </row>
    <row r="91" spans="3:3" x14ac:dyDescent="0.2">
      <c r="C91"/>
    </row>
    <row r="92" spans="3:3" x14ac:dyDescent="0.2">
      <c r="C92"/>
    </row>
    <row r="93" spans="3:3" x14ac:dyDescent="0.2">
      <c r="C93"/>
    </row>
    <row r="94" spans="3:3" x14ac:dyDescent="0.2">
      <c r="C94"/>
    </row>
    <row r="95" spans="3:3" x14ac:dyDescent="0.2">
      <c r="C95"/>
    </row>
    <row r="96" spans="3:3" x14ac:dyDescent="0.2">
      <c r="C96"/>
    </row>
    <row r="97" spans="3:3" x14ac:dyDescent="0.2">
      <c r="C97"/>
    </row>
    <row r="98" spans="3:3" x14ac:dyDescent="0.2">
      <c r="C98"/>
    </row>
    <row r="99" spans="3:3" x14ac:dyDescent="0.2">
      <c r="C99"/>
    </row>
    <row r="100" spans="3:3" x14ac:dyDescent="0.2">
      <c r="C100"/>
    </row>
    <row r="101" spans="3:3" x14ac:dyDescent="0.2">
      <c r="C101"/>
    </row>
    <row r="102" spans="3:3" x14ac:dyDescent="0.2">
      <c r="C102"/>
    </row>
    <row r="103" spans="3:3" x14ac:dyDescent="0.2">
      <c r="C103"/>
    </row>
    <row r="104" spans="3:3" x14ac:dyDescent="0.2">
      <c r="C104"/>
    </row>
    <row r="105" spans="3:3" x14ac:dyDescent="0.2">
      <c r="C105"/>
    </row>
    <row r="106" spans="3:3" x14ac:dyDescent="0.2">
      <c r="C106"/>
    </row>
    <row r="107" spans="3:3" x14ac:dyDescent="0.2">
      <c r="C107"/>
    </row>
    <row r="108" spans="3:3" x14ac:dyDescent="0.2">
      <c r="C108"/>
    </row>
    <row r="109" spans="3:3" x14ac:dyDescent="0.2">
      <c r="C109"/>
    </row>
    <row r="110" spans="3:3" x14ac:dyDescent="0.2">
      <c r="C110"/>
    </row>
    <row r="111" spans="3:3" x14ac:dyDescent="0.2">
      <c r="C111"/>
    </row>
    <row r="112" spans="3:3" x14ac:dyDescent="0.2">
      <c r="C112"/>
    </row>
    <row r="113" spans="3:3" x14ac:dyDescent="0.2">
      <c r="C113"/>
    </row>
    <row r="114" spans="3:3" x14ac:dyDescent="0.2">
      <c r="C114"/>
    </row>
    <row r="115" spans="3:3" x14ac:dyDescent="0.2">
      <c r="C115"/>
    </row>
    <row r="116" spans="3:3" x14ac:dyDescent="0.2">
      <c r="C116"/>
    </row>
    <row r="117" spans="3:3" x14ac:dyDescent="0.2">
      <c r="C117"/>
    </row>
    <row r="118" spans="3:3" x14ac:dyDescent="0.2">
      <c r="C118"/>
    </row>
    <row r="119" spans="3:3" x14ac:dyDescent="0.2">
      <c r="C119"/>
    </row>
    <row r="120" spans="3:3" x14ac:dyDescent="0.2">
      <c r="C120"/>
    </row>
    <row r="121" spans="3:3" x14ac:dyDescent="0.2">
      <c r="C121"/>
    </row>
    <row r="122" spans="3:3" x14ac:dyDescent="0.2">
      <c r="C122"/>
    </row>
    <row r="123" spans="3:3" x14ac:dyDescent="0.2">
      <c r="C123"/>
    </row>
    <row r="124" spans="3:3" x14ac:dyDescent="0.2">
      <c r="C124"/>
    </row>
    <row r="125" spans="3:3" x14ac:dyDescent="0.2">
      <c r="C125"/>
    </row>
    <row r="126" spans="3:3" x14ac:dyDescent="0.2">
      <c r="C126"/>
    </row>
    <row r="127" spans="3:3" x14ac:dyDescent="0.2">
      <c r="C127"/>
    </row>
    <row r="128" spans="3:3" x14ac:dyDescent="0.2">
      <c r="C128"/>
    </row>
    <row r="129" spans="3:3" x14ac:dyDescent="0.2">
      <c r="C129"/>
    </row>
    <row r="130" spans="3:3" x14ac:dyDescent="0.2">
      <c r="C130"/>
    </row>
    <row r="131" spans="3:3" x14ac:dyDescent="0.2">
      <c r="C131"/>
    </row>
    <row r="132" spans="3:3" x14ac:dyDescent="0.2">
      <c r="C132"/>
    </row>
    <row r="133" spans="3:3" x14ac:dyDescent="0.2">
      <c r="C133"/>
    </row>
    <row r="134" spans="3:3" x14ac:dyDescent="0.2">
      <c r="C134"/>
    </row>
    <row r="135" spans="3:3" x14ac:dyDescent="0.2">
      <c r="C135"/>
    </row>
    <row r="136" spans="3:3" x14ac:dyDescent="0.2">
      <c r="C136"/>
    </row>
    <row r="137" spans="3:3" x14ac:dyDescent="0.2">
      <c r="C137"/>
    </row>
    <row r="138" spans="3:3" x14ac:dyDescent="0.2">
      <c r="C138"/>
    </row>
    <row r="139" spans="3:3" x14ac:dyDescent="0.2">
      <c r="C139"/>
    </row>
    <row r="140" spans="3:3" x14ac:dyDescent="0.2">
      <c r="C140"/>
    </row>
    <row r="141" spans="3:3" x14ac:dyDescent="0.2">
      <c r="C141"/>
    </row>
    <row r="142" spans="3:3" x14ac:dyDescent="0.2">
      <c r="C142"/>
    </row>
    <row r="143" spans="3:3" x14ac:dyDescent="0.2">
      <c r="C143"/>
    </row>
    <row r="144" spans="3:3" x14ac:dyDescent="0.2">
      <c r="C144"/>
    </row>
    <row r="145" spans="3:3" x14ac:dyDescent="0.2">
      <c r="C145"/>
    </row>
    <row r="146" spans="3:3" x14ac:dyDescent="0.2">
      <c r="C146"/>
    </row>
    <row r="147" spans="3:3" x14ac:dyDescent="0.2">
      <c r="C147"/>
    </row>
    <row r="148" spans="3:3" x14ac:dyDescent="0.2">
      <c r="C148"/>
    </row>
    <row r="149" spans="3:3" x14ac:dyDescent="0.2">
      <c r="C149"/>
    </row>
    <row r="150" spans="3:3" x14ac:dyDescent="0.2">
      <c r="C150"/>
    </row>
    <row r="151" spans="3:3" x14ac:dyDescent="0.2">
      <c r="C151"/>
    </row>
    <row r="152" spans="3:3" x14ac:dyDescent="0.2">
      <c r="C152"/>
    </row>
    <row r="153" spans="3:3" x14ac:dyDescent="0.2">
      <c r="C153"/>
    </row>
    <row r="154" spans="3:3" x14ac:dyDescent="0.2">
      <c r="C154"/>
    </row>
    <row r="155" spans="3:3" x14ac:dyDescent="0.2">
      <c r="C155"/>
    </row>
    <row r="156" spans="3:3" x14ac:dyDescent="0.2">
      <c r="C156"/>
    </row>
    <row r="157" spans="3:3" x14ac:dyDescent="0.2">
      <c r="C157"/>
    </row>
    <row r="158" spans="3:3" x14ac:dyDescent="0.2">
      <c r="C158"/>
    </row>
    <row r="159" spans="3:3" x14ac:dyDescent="0.2">
      <c r="C159"/>
    </row>
    <row r="160" spans="3:3" x14ac:dyDescent="0.2">
      <c r="C160"/>
    </row>
    <row r="161" spans="3:3" x14ac:dyDescent="0.2">
      <c r="C161"/>
    </row>
    <row r="162" spans="3:3" x14ac:dyDescent="0.2">
      <c r="C162"/>
    </row>
    <row r="163" spans="3:3" x14ac:dyDescent="0.2">
      <c r="C163"/>
    </row>
    <row r="164" spans="3:3" x14ac:dyDescent="0.2">
      <c r="C164"/>
    </row>
    <row r="165" spans="3:3" x14ac:dyDescent="0.2">
      <c r="C165"/>
    </row>
    <row r="166" spans="3:3" x14ac:dyDescent="0.2">
      <c r="C166"/>
    </row>
    <row r="167" spans="3:3" x14ac:dyDescent="0.2">
      <c r="C167"/>
    </row>
    <row r="168" spans="3:3" x14ac:dyDescent="0.2">
      <c r="C168"/>
    </row>
    <row r="169" spans="3:3" x14ac:dyDescent="0.2">
      <c r="C169"/>
    </row>
    <row r="170" spans="3:3" x14ac:dyDescent="0.2">
      <c r="C170"/>
    </row>
    <row r="171" spans="3:3" x14ac:dyDescent="0.2">
      <c r="C171"/>
    </row>
    <row r="172" spans="3:3" x14ac:dyDescent="0.2">
      <c r="C172"/>
    </row>
    <row r="173" spans="3:3" x14ac:dyDescent="0.2">
      <c r="C173"/>
    </row>
    <row r="174" spans="3:3" x14ac:dyDescent="0.2">
      <c r="C174"/>
    </row>
    <row r="175" spans="3:3" x14ac:dyDescent="0.2">
      <c r="C175"/>
    </row>
    <row r="176" spans="3:3" x14ac:dyDescent="0.2">
      <c r="C176"/>
    </row>
    <row r="177" spans="3:3" x14ac:dyDescent="0.2">
      <c r="C177"/>
    </row>
    <row r="178" spans="3:3" x14ac:dyDescent="0.2">
      <c r="C17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C384"/>
  <sheetViews>
    <sheetView topLeftCell="A58" workbookViewId="0">
      <selection activeCell="B1" sqref="B1:C1048576"/>
    </sheetView>
  </sheetViews>
  <sheetFormatPr defaultRowHeight="11.25" x14ac:dyDescent="0.2"/>
  <cols>
    <col min="1" max="1" width="102.1640625" bestFit="1" customWidth="1"/>
    <col min="2" max="2" width="52.33203125" bestFit="1" customWidth="1"/>
    <col min="3" max="3" width="23" bestFit="1" customWidth="1"/>
  </cols>
  <sheetData>
    <row r="3" spans="1:3" x14ac:dyDescent="0.2">
      <c r="A3" s="242" t="s">
        <v>510</v>
      </c>
      <c r="B3" t="s">
        <v>668</v>
      </c>
      <c r="C3" t="s">
        <v>672</v>
      </c>
    </row>
    <row r="4" spans="1:3" x14ac:dyDescent="0.2">
      <c r="A4" t="s">
        <v>536</v>
      </c>
      <c r="B4" s="243">
        <v>74063.41</v>
      </c>
      <c r="C4" s="243">
        <v>1</v>
      </c>
    </row>
    <row r="5" spans="1:3" x14ac:dyDescent="0.2">
      <c r="A5" t="s">
        <v>340</v>
      </c>
      <c r="B5" s="243">
        <v>4136.58</v>
      </c>
      <c r="C5" s="243">
        <v>48</v>
      </c>
    </row>
    <row r="6" spans="1:3" x14ac:dyDescent="0.2">
      <c r="A6" t="s">
        <v>341</v>
      </c>
      <c r="B6" s="243">
        <v>131831.67999999999</v>
      </c>
      <c r="C6" s="243">
        <v>3.036</v>
      </c>
    </row>
    <row r="7" spans="1:3" x14ac:dyDescent="0.2">
      <c r="A7" t="s">
        <v>14</v>
      </c>
      <c r="B7" s="243">
        <v>545.79</v>
      </c>
      <c r="C7" s="243">
        <v>2.9000000000000001E-2</v>
      </c>
    </row>
    <row r="8" spans="1:3" x14ac:dyDescent="0.2">
      <c r="A8" t="s">
        <v>342</v>
      </c>
      <c r="B8" s="243">
        <v>4881.3599999999997</v>
      </c>
      <c r="C8" s="243">
        <v>0.6</v>
      </c>
    </row>
    <row r="9" spans="1:3" x14ac:dyDescent="0.2">
      <c r="A9" t="s">
        <v>33</v>
      </c>
      <c r="B9" s="243">
        <v>9458.98</v>
      </c>
      <c r="C9" s="243">
        <v>4</v>
      </c>
    </row>
    <row r="10" spans="1:3" x14ac:dyDescent="0.2">
      <c r="A10" t="s">
        <v>34</v>
      </c>
      <c r="B10" s="243">
        <v>388135.6</v>
      </c>
      <c r="C10" s="243">
        <v>1</v>
      </c>
    </row>
    <row r="11" spans="1:3" x14ac:dyDescent="0.2">
      <c r="A11" t="s">
        <v>343</v>
      </c>
      <c r="B11" s="243">
        <v>14187.23</v>
      </c>
      <c r="C11" s="243">
        <v>2</v>
      </c>
    </row>
    <row r="12" spans="1:3" x14ac:dyDescent="0.2">
      <c r="A12" t="s">
        <v>344</v>
      </c>
      <c r="B12" s="243">
        <v>1735.59</v>
      </c>
      <c r="C12" s="243">
        <v>1</v>
      </c>
    </row>
    <row r="13" spans="1:3" x14ac:dyDescent="0.2">
      <c r="A13" t="s">
        <v>345</v>
      </c>
      <c r="B13" s="243">
        <v>1735.59</v>
      </c>
      <c r="C13" s="243">
        <v>1</v>
      </c>
    </row>
    <row r="14" spans="1:3" x14ac:dyDescent="0.2">
      <c r="A14" t="s">
        <v>346</v>
      </c>
      <c r="B14" s="243">
        <v>787.53</v>
      </c>
      <c r="C14" s="243">
        <v>1</v>
      </c>
    </row>
    <row r="15" spans="1:3" x14ac:dyDescent="0.2">
      <c r="A15" t="s">
        <v>347</v>
      </c>
      <c r="B15" s="243">
        <v>14962.4</v>
      </c>
      <c r="C15" s="243">
        <v>2</v>
      </c>
    </row>
    <row r="16" spans="1:3" x14ac:dyDescent="0.2">
      <c r="A16" t="s">
        <v>35</v>
      </c>
      <c r="B16" s="243">
        <v>41152.54</v>
      </c>
      <c r="C16" s="243">
        <v>1</v>
      </c>
    </row>
    <row r="17" spans="1:3" x14ac:dyDescent="0.2">
      <c r="A17" t="s">
        <v>488</v>
      </c>
      <c r="B17" s="243">
        <v>68927.97</v>
      </c>
      <c r="C17" s="243">
        <v>3</v>
      </c>
    </row>
    <row r="18" spans="1:3" x14ac:dyDescent="0.2">
      <c r="A18" t="s">
        <v>36</v>
      </c>
      <c r="B18" s="243">
        <v>4000</v>
      </c>
      <c r="C18" s="243">
        <v>2</v>
      </c>
    </row>
    <row r="19" spans="1:3" x14ac:dyDescent="0.2">
      <c r="A19" t="s">
        <v>37</v>
      </c>
      <c r="B19" s="243">
        <v>1037.28</v>
      </c>
      <c r="C19" s="243">
        <v>4</v>
      </c>
    </row>
    <row r="20" spans="1:3" x14ac:dyDescent="0.2">
      <c r="A20" t="s">
        <v>38</v>
      </c>
      <c r="B20" s="243">
        <v>6780</v>
      </c>
      <c r="C20" s="243">
        <v>1</v>
      </c>
    </row>
    <row r="21" spans="1:3" x14ac:dyDescent="0.2">
      <c r="A21" t="s">
        <v>348</v>
      </c>
      <c r="B21" s="243">
        <v>17383.419999999998</v>
      </c>
      <c r="C21" s="243">
        <v>1</v>
      </c>
    </row>
    <row r="22" spans="1:3" x14ac:dyDescent="0.2">
      <c r="A22" t="s">
        <v>39</v>
      </c>
      <c r="B22" s="243">
        <v>4598.51</v>
      </c>
      <c r="C22" s="243">
        <v>1</v>
      </c>
    </row>
    <row r="23" spans="1:3" x14ac:dyDescent="0.2">
      <c r="A23" t="s">
        <v>40</v>
      </c>
      <c r="B23" s="243">
        <v>324</v>
      </c>
      <c r="C23" s="243">
        <v>225</v>
      </c>
    </row>
    <row r="24" spans="1:3" x14ac:dyDescent="0.2">
      <c r="A24" t="s">
        <v>540</v>
      </c>
      <c r="B24" s="243">
        <v>168837.39</v>
      </c>
      <c r="C24" s="243">
        <v>1</v>
      </c>
    </row>
    <row r="25" spans="1:3" x14ac:dyDescent="0.2">
      <c r="A25" t="s">
        <v>44</v>
      </c>
      <c r="B25" s="243">
        <v>79.459999999999994</v>
      </c>
      <c r="C25" s="243">
        <v>5</v>
      </c>
    </row>
    <row r="26" spans="1:3" x14ac:dyDescent="0.2">
      <c r="A26" t="s">
        <v>45</v>
      </c>
      <c r="B26" s="243">
        <v>720.34</v>
      </c>
      <c r="C26" s="243">
        <v>10</v>
      </c>
    </row>
    <row r="27" spans="1:3" x14ac:dyDescent="0.2">
      <c r="A27" t="s">
        <v>46</v>
      </c>
      <c r="B27" s="243">
        <v>1355.93</v>
      </c>
      <c r="C27" s="243">
        <v>1</v>
      </c>
    </row>
    <row r="28" spans="1:3" x14ac:dyDescent="0.2">
      <c r="A28" t="s">
        <v>48</v>
      </c>
      <c r="B28" s="243">
        <v>86.78</v>
      </c>
      <c r="C28" s="243">
        <v>4</v>
      </c>
    </row>
    <row r="29" spans="1:3" x14ac:dyDescent="0.2">
      <c r="A29" t="s">
        <v>49</v>
      </c>
      <c r="B29" s="243">
        <v>390.51</v>
      </c>
      <c r="C29" s="243">
        <v>18</v>
      </c>
    </row>
    <row r="30" spans="1:3" x14ac:dyDescent="0.2">
      <c r="A30" t="s">
        <v>50</v>
      </c>
      <c r="B30" s="243">
        <v>195.67</v>
      </c>
      <c r="C30" s="243">
        <v>1</v>
      </c>
    </row>
    <row r="31" spans="1:3" x14ac:dyDescent="0.2">
      <c r="A31" t="s">
        <v>51</v>
      </c>
      <c r="B31" s="243">
        <v>173.56</v>
      </c>
      <c r="C31" s="243">
        <v>1</v>
      </c>
    </row>
    <row r="32" spans="1:3" x14ac:dyDescent="0.2">
      <c r="A32" t="s">
        <v>524</v>
      </c>
      <c r="B32" s="243">
        <v>76271.19</v>
      </c>
      <c r="C32" s="243">
        <v>1</v>
      </c>
    </row>
    <row r="33" spans="1:3" x14ac:dyDescent="0.2">
      <c r="A33" t="s">
        <v>52</v>
      </c>
      <c r="B33" s="243">
        <v>40685.4</v>
      </c>
      <c r="C33" s="243">
        <v>14</v>
      </c>
    </row>
    <row r="34" spans="1:3" x14ac:dyDescent="0.2">
      <c r="A34" t="s">
        <v>349</v>
      </c>
      <c r="B34" s="243">
        <v>16100</v>
      </c>
      <c r="C34" s="243">
        <v>1</v>
      </c>
    </row>
    <row r="35" spans="1:3" x14ac:dyDescent="0.2">
      <c r="A35" t="s">
        <v>494</v>
      </c>
      <c r="B35" s="243">
        <v>57230</v>
      </c>
      <c r="C35" s="243">
        <v>1</v>
      </c>
    </row>
    <row r="36" spans="1:3" x14ac:dyDescent="0.2">
      <c r="A36" t="s">
        <v>53</v>
      </c>
      <c r="B36" s="243">
        <v>7288.13</v>
      </c>
      <c r="C36" s="243">
        <v>1</v>
      </c>
    </row>
    <row r="37" spans="1:3" x14ac:dyDescent="0.2">
      <c r="A37" t="s">
        <v>350</v>
      </c>
      <c r="B37" s="243">
        <v>4924.49</v>
      </c>
      <c r="C37" s="243">
        <v>3</v>
      </c>
    </row>
    <row r="38" spans="1:3" x14ac:dyDescent="0.2">
      <c r="A38" t="s">
        <v>351</v>
      </c>
      <c r="B38" s="243">
        <v>6560.68</v>
      </c>
      <c r="C38" s="243">
        <v>4</v>
      </c>
    </row>
    <row r="39" spans="1:3" x14ac:dyDescent="0.2">
      <c r="A39" t="s">
        <v>54</v>
      </c>
      <c r="B39" s="243">
        <v>42480</v>
      </c>
      <c r="C39" s="243">
        <v>5</v>
      </c>
    </row>
    <row r="40" spans="1:3" x14ac:dyDescent="0.2">
      <c r="A40" t="s">
        <v>55</v>
      </c>
      <c r="B40" s="243">
        <v>77406.77</v>
      </c>
      <c r="C40" s="243">
        <v>9</v>
      </c>
    </row>
    <row r="41" spans="1:3" x14ac:dyDescent="0.2">
      <c r="A41" t="s">
        <v>56</v>
      </c>
      <c r="B41" s="243">
        <v>234201.41999999998</v>
      </c>
      <c r="C41" s="243">
        <v>2</v>
      </c>
    </row>
    <row r="42" spans="1:3" x14ac:dyDescent="0.2">
      <c r="A42" t="s">
        <v>57</v>
      </c>
      <c r="B42" s="243">
        <v>1479149.45</v>
      </c>
      <c r="C42" s="243">
        <v>13</v>
      </c>
    </row>
    <row r="43" spans="1:3" x14ac:dyDescent="0.2">
      <c r="A43" t="s">
        <v>58</v>
      </c>
      <c r="B43" s="243">
        <v>348552.39</v>
      </c>
      <c r="C43" s="243">
        <v>3</v>
      </c>
    </row>
    <row r="44" spans="1:3" x14ac:dyDescent="0.2">
      <c r="A44" t="s">
        <v>60</v>
      </c>
      <c r="B44" s="243">
        <v>353506.97</v>
      </c>
      <c r="C44" s="243">
        <v>5</v>
      </c>
    </row>
    <row r="45" spans="1:3" x14ac:dyDescent="0.2">
      <c r="A45" t="s">
        <v>62</v>
      </c>
      <c r="B45" s="243">
        <v>170999.86</v>
      </c>
      <c r="C45" s="243">
        <v>1</v>
      </c>
    </row>
    <row r="46" spans="1:3" x14ac:dyDescent="0.2">
      <c r="A46" t="s">
        <v>63</v>
      </c>
      <c r="B46" s="243">
        <v>238618.14</v>
      </c>
      <c r="C46" s="243">
        <v>2</v>
      </c>
    </row>
    <row r="47" spans="1:3" x14ac:dyDescent="0.2">
      <c r="A47" t="s">
        <v>65</v>
      </c>
      <c r="B47" s="243">
        <v>444.92</v>
      </c>
      <c r="C47" s="243">
        <v>2</v>
      </c>
    </row>
    <row r="48" spans="1:3" x14ac:dyDescent="0.2">
      <c r="A48" t="s">
        <v>352</v>
      </c>
      <c r="B48" s="243">
        <v>12128.4</v>
      </c>
      <c r="C48" s="243">
        <v>4</v>
      </c>
    </row>
    <row r="49" spans="1:3" x14ac:dyDescent="0.2">
      <c r="A49" t="s">
        <v>66</v>
      </c>
      <c r="B49" s="243">
        <v>105569.88</v>
      </c>
      <c r="C49" s="243">
        <v>1</v>
      </c>
    </row>
    <row r="50" spans="1:3" x14ac:dyDescent="0.2">
      <c r="A50" t="s">
        <v>67</v>
      </c>
      <c r="B50" s="243">
        <v>256405.74</v>
      </c>
      <c r="C50" s="243">
        <v>1</v>
      </c>
    </row>
    <row r="51" spans="1:3" x14ac:dyDescent="0.2">
      <c r="A51" t="s">
        <v>68</v>
      </c>
      <c r="B51" s="243">
        <v>134908.22</v>
      </c>
      <c r="C51" s="243">
        <v>1</v>
      </c>
    </row>
    <row r="52" spans="1:3" x14ac:dyDescent="0.2">
      <c r="A52" t="s">
        <v>69</v>
      </c>
      <c r="B52" s="243">
        <v>524882.88</v>
      </c>
      <c r="C52" s="243">
        <v>4</v>
      </c>
    </row>
    <row r="53" spans="1:3" x14ac:dyDescent="0.2">
      <c r="A53" t="s">
        <v>70</v>
      </c>
      <c r="B53" s="243">
        <v>83813.039999999994</v>
      </c>
      <c r="C53" s="243">
        <v>1</v>
      </c>
    </row>
    <row r="54" spans="1:3" x14ac:dyDescent="0.2">
      <c r="A54" t="s">
        <v>71</v>
      </c>
      <c r="B54" s="243">
        <v>120010.72</v>
      </c>
      <c r="C54" s="243">
        <v>2</v>
      </c>
    </row>
    <row r="55" spans="1:3" x14ac:dyDescent="0.2">
      <c r="A55" t="s">
        <v>72</v>
      </c>
      <c r="B55" s="243">
        <v>8402.84</v>
      </c>
      <c r="C55" s="243">
        <v>1</v>
      </c>
    </row>
    <row r="56" spans="1:3" x14ac:dyDescent="0.2">
      <c r="A56" t="s">
        <v>353</v>
      </c>
      <c r="B56" s="243">
        <v>173578</v>
      </c>
      <c r="C56" s="243">
        <v>1</v>
      </c>
    </row>
    <row r="57" spans="1:3" x14ac:dyDescent="0.2">
      <c r="A57" t="s">
        <v>73</v>
      </c>
      <c r="B57" s="243">
        <v>45833.33</v>
      </c>
      <c r="C57" s="243">
        <v>1</v>
      </c>
    </row>
    <row r="58" spans="1:3" x14ac:dyDescent="0.2">
      <c r="A58" t="s">
        <v>74</v>
      </c>
      <c r="B58" s="243">
        <v>255013.95</v>
      </c>
      <c r="C58" s="243">
        <v>5</v>
      </c>
    </row>
    <row r="59" spans="1:3" x14ac:dyDescent="0.2">
      <c r="A59" t="s">
        <v>75</v>
      </c>
      <c r="B59" s="243">
        <v>92460</v>
      </c>
      <c r="C59" s="243">
        <v>2</v>
      </c>
    </row>
    <row r="60" spans="1:3" x14ac:dyDescent="0.2">
      <c r="A60" t="s">
        <v>76</v>
      </c>
      <c r="B60" s="243">
        <v>271436.05</v>
      </c>
      <c r="C60" s="243">
        <v>4</v>
      </c>
    </row>
    <row r="61" spans="1:3" x14ac:dyDescent="0.2">
      <c r="A61" t="s">
        <v>354</v>
      </c>
      <c r="B61" s="243">
        <v>358405.6</v>
      </c>
      <c r="C61" s="243">
        <v>2</v>
      </c>
    </row>
    <row r="62" spans="1:3" x14ac:dyDescent="0.2">
      <c r="A62" t="s">
        <v>77</v>
      </c>
      <c r="B62" s="243">
        <v>24406.78</v>
      </c>
      <c r="C62" s="243">
        <v>2</v>
      </c>
    </row>
    <row r="63" spans="1:3" x14ac:dyDescent="0.2">
      <c r="A63" t="s">
        <v>78</v>
      </c>
      <c r="B63" s="243">
        <v>59254</v>
      </c>
      <c r="C63" s="243">
        <v>2</v>
      </c>
    </row>
    <row r="64" spans="1:3" x14ac:dyDescent="0.2">
      <c r="A64" t="s">
        <v>355</v>
      </c>
      <c r="B64" s="243">
        <v>86390.79</v>
      </c>
      <c r="C64" s="243">
        <v>1</v>
      </c>
    </row>
    <row r="65" spans="1:3" x14ac:dyDescent="0.2">
      <c r="A65" t="s">
        <v>356</v>
      </c>
      <c r="B65" s="243">
        <v>7752.6</v>
      </c>
      <c r="C65" s="243">
        <v>1</v>
      </c>
    </row>
    <row r="66" spans="1:3" x14ac:dyDescent="0.2">
      <c r="A66" t="s">
        <v>357</v>
      </c>
      <c r="B66" s="243">
        <v>18880</v>
      </c>
      <c r="C66" s="243">
        <v>2</v>
      </c>
    </row>
    <row r="67" spans="1:3" x14ac:dyDescent="0.2">
      <c r="A67" t="s">
        <v>79</v>
      </c>
      <c r="B67" s="243">
        <v>82500</v>
      </c>
      <c r="C67" s="243">
        <v>3</v>
      </c>
    </row>
    <row r="68" spans="1:3" x14ac:dyDescent="0.2">
      <c r="A68" t="s">
        <v>358</v>
      </c>
      <c r="B68" s="243">
        <v>234.78</v>
      </c>
      <c r="C68" s="243">
        <v>14</v>
      </c>
    </row>
    <row r="69" spans="1:3" x14ac:dyDescent="0.2">
      <c r="A69" t="s">
        <v>80</v>
      </c>
      <c r="B69" s="243">
        <v>6483.05</v>
      </c>
      <c r="C69" s="243">
        <v>1</v>
      </c>
    </row>
    <row r="70" spans="1:3" x14ac:dyDescent="0.2">
      <c r="A70" t="s">
        <v>81</v>
      </c>
      <c r="B70" s="243">
        <v>9030.48</v>
      </c>
      <c r="C70" s="243">
        <v>6</v>
      </c>
    </row>
    <row r="71" spans="1:3" x14ac:dyDescent="0.2">
      <c r="A71" t="s">
        <v>82</v>
      </c>
      <c r="B71" s="243">
        <v>153400</v>
      </c>
      <c r="C71" s="243">
        <v>1</v>
      </c>
    </row>
    <row r="72" spans="1:3" x14ac:dyDescent="0.2">
      <c r="A72" t="s">
        <v>359</v>
      </c>
      <c r="B72" s="243">
        <v>690000</v>
      </c>
      <c r="C72" s="243">
        <v>6</v>
      </c>
    </row>
    <row r="73" spans="1:3" x14ac:dyDescent="0.2">
      <c r="A73" t="s">
        <v>360</v>
      </c>
      <c r="B73" s="243">
        <v>20745.21</v>
      </c>
      <c r="C73" s="243">
        <v>1</v>
      </c>
    </row>
    <row r="74" spans="1:3" x14ac:dyDescent="0.2">
      <c r="A74" t="s">
        <v>361</v>
      </c>
      <c r="B74" s="243">
        <v>7555.59</v>
      </c>
      <c r="C74" s="243">
        <v>1</v>
      </c>
    </row>
    <row r="75" spans="1:3" x14ac:dyDescent="0.2">
      <c r="A75" t="s">
        <v>362</v>
      </c>
      <c r="B75" s="243">
        <v>9293.24</v>
      </c>
      <c r="C75" s="243">
        <v>1</v>
      </c>
    </row>
    <row r="76" spans="1:3" x14ac:dyDescent="0.2">
      <c r="A76" t="s">
        <v>363</v>
      </c>
      <c r="B76" s="243">
        <v>32134.16</v>
      </c>
      <c r="C76" s="243">
        <v>1</v>
      </c>
    </row>
    <row r="77" spans="1:3" x14ac:dyDescent="0.2">
      <c r="A77" t="s">
        <v>83</v>
      </c>
      <c r="B77" s="243">
        <v>12213.56</v>
      </c>
      <c r="C77" s="243">
        <v>1</v>
      </c>
    </row>
    <row r="78" spans="1:3" x14ac:dyDescent="0.2">
      <c r="A78" t="s">
        <v>84</v>
      </c>
      <c r="B78" s="243">
        <v>4983.05</v>
      </c>
      <c r="C78" s="243">
        <v>12</v>
      </c>
    </row>
    <row r="79" spans="1:3" x14ac:dyDescent="0.2">
      <c r="A79" t="s">
        <v>85</v>
      </c>
      <c r="B79" s="243">
        <v>9355.93</v>
      </c>
      <c r="C79" s="243">
        <v>16</v>
      </c>
    </row>
    <row r="80" spans="1:3" x14ac:dyDescent="0.2">
      <c r="A80" t="s">
        <v>86</v>
      </c>
      <c r="B80" s="243">
        <v>6833.9</v>
      </c>
      <c r="C80" s="243">
        <v>60</v>
      </c>
    </row>
    <row r="81" spans="1:3" x14ac:dyDescent="0.2">
      <c r="A81" t="s">
        <v>87</v>
      </c>
      <c r="B81" s="243">
        <v>240.85</v>
      </c>
      <c r="C81" s="243">
        <v>5</v>
      </c>
    </row>
    <row r="82" spans="1:3" x14ac:dyDescent="0.2">
      <c r="A82" t="s">
        <v>88</v>
      </c>
      <c r="B82" s="243">
        <v>1588.98</v>
      </c>
      <c r="C82" s="243">
        <v>15</v>
      </c>
    </row>
    <row r="83" spans="1:3" x14ac:dyDescent="0.2">
      <c r="A83" t="s">
        <v>90</v>
      </c>
      <c r="B83" s="243">
        <v>2542.4</v>
      </c>
      <c r="C83" s="243">
        <v>25</v>
      </c>
    </row>
    <row r="84" spans="1:3" x14ac:dyDescent="0.2">
      <c r="A84" t="s">
        <v>94</v>
      </c>
      <c r="B84" s="243">
        <v>4761.8999999999996</v>
      </c>
      <c r="C84" s="243">
        <v>78</v>
      </c>
    </row>
    <row r="85" spans="1:3" x14ac:dyDescent="0.2">
      <c r="A85" t="s">
        <v>97</v>
      </c>
      <c r="B85" s="243">
        <v>4978.2</v>
      </c>
      <c r="C85" s="243">
        <v>66.5</v>
      </c>
    </row>
    <row r="86" spans="1:3" x14ac:dyDescent="0.2">
      <c r="A86" t="s">
        <v>98</v>
      </c>
      <c r="B86" s="243">
        <v>58243.03</v>
      </c>
      <c r="C86" s="243">
        <v>450</v>
      </c>
    </row>
    <row r="87" spans="1:3" x14ac:dyDescent="0.2">
      <c r="A87" t="s">
        <v>99</v>
      </c>
      <c r="B87" s="243">
        <v>2335.46</v>
      </c>
      <c r="C87" s="243">
        <v>84</v>
      </c>
    </row>
    <row r="88" spans="1:3" x14ac:dyDescent="0.2">
      <c r="A88" t="s">
        <v>100</v>
      </c>
      <c r="B88" s="243">
        <v>2542.37</v>
      </c>
      <c r="C88" s="243">
        <v>60</v>
      </c>
    </row>
    <row r="89" spans="1:3" x14ac:dyDescent="0.2">
      <c r="A89" t="s">
        <v>101</v>
      </c>
      <c r="B89" s="243">
        <v>288</v>
      </c>
      <c r="C89" s="243">
        <v>200</v>
      </c>
    </row>
    <row r="90" spans="1:3" x14ac:dyDescent="0.2">
      <c r="A90" t="s">
        <v>103</v>
      </c>
      <c r="B90" s="243">
        <v>7291.37</v>
      </c>
      <c r="C90" s="243">
        <v>18</v>
      </c>
    </row>
    <row r="91" spans="1:3" x14ac:dyDescent="0.2">
      <c r="A91" t="s">
        <v>104</v>
      </c>
      <c r="B91" s="243">
        <v>2944.2</v>
      </c>
      <c r="C91" s="243">
        <v>20</v>
      </c>
    </row>
    <row r="92" spans="1:3" x14ac:dyDescent="0.2">
      <c r="A92" t="s">
        <v>105</v>
      </c>
      <c r="B92" s="243">
        <v>1059.32</v>
      </c>
      <c r="C92" s="243">
        <v>25</v>
      </c>
    </row>
    <row r="93" spans="1:3" x14ac:dyDescent="0.2">
      <c r="A93" t="s">
        <v>107</v>
      </c>
      <c r="B93" s="243">
        <v>30161.02</v>
      </c>
      <c r="C93" s="243">
        <v>50</v>
      </c>
    </row>
    <row r="94" spans="1:3" x14ac:dyDescent="0.2">
      <c r="A94" t="s">
        <v>108</v>
      </c>
      <c r="B94" s="243">
        <v>72263.570000000007</v>
      </c>
      <c r="C94" s="243">
        <v>900</v>
      </c>
    </row>
    <row r="95" spans="1:3" x14ac:dyDescent="0.2">
      <c r="A95" t="s">
        <v>109</v>
      </c>
      <c r="B95" s="243">
        <v>17618</v>
      </c>
      <c r="C95" s="243">
        <v>200</v>
      </c>
    </row>
    <row r="96" spans="1:3" x14ac:dyDescent="0.2">
      <c r="A96" t="s">
        <v>364</v>
      </c>
      <c r="B96" s="243">
        <v>1137.97</v>
      </c>
      <c r="C96" s="243">
        <v>199</v>
      </c>
    </row>
    <row r="97" spans="1:3" x14ac:dyDescent="0.2">
      <c r="A97" t="s">
        <v>365</v>
      </c>
      <c r="B97" s="243">
        <v>43247</v>
      </c>
      <c r="C97" s="243">
        <v>5</v>
      </c>
    </row>
    <row r="98" spans="1:3" x14ac:dyDescent="0.2">
      <c r="A98" t="s">
        <v>110</v>
      </c>
      <c r="B98" s="243">
        <v>1995.93</v>
      </c>
      <c r="C98" s="243">
        <v>2</v>
      </c>
    </row>
    <row r="99" spans="1:3" x14ac:dyDescent="0.2">
      <c r="A99" t="s">
        <v>111</v>
      </c>
      <c r="B99" s="243">
        <v>16410.12</v>
      </c>
      <c r="C99" s="243">
        <v>12</v>
      </c>
    </row>
    <row r="100" spans="1:3" x14ac:dyDescent="0.2">
      <c r="A100" t="s">
        <v>112</v>
      </c>
      <c r="B100" s="243">
        <v>7459.28</v>
      </c>
      <c r="C100" s="243">
        <v>1</v>
      </c>
    </row>
    <row r="101" spans="1:3" x14ac:dyDescent="0.2">
      <c r="A101" t="s">
        <v>113</v>
      </c>
      <c r="B101" s="243">
        <v>92000</v>
      </c>
      <c r="C101" s="243">
        <v>4</v>
      </c>
    </row>
    <row r="102" spans="1:3" x14ac:dyDescent="0.2">
      <c r="A102" t="s">
        <v>114</v>
      </c>
      <c r="B102" s="243">
        <v>58271.95</v>
      </c>
      <c r="C102" s="243">
        <v>1</v>
      </c>
    </row>
    <row r="103" spans="1:3" x14ac:dyDescent="0.2">
      <c r="A103" t="s">
        <v>115</v>
      </c>
      <c r="B103" s="243">
        <v>11703.24</v>
      </c>
      <c r="C103" s="243">
        <v>1</v>
      </c>
    </row>
    <row r="104" spans="1:3" x14ac:dyDescent="0.2">
      <c r="A104" t="s">
        <v>116</v>
      </c>
      <c r="B104" s="243">
        <v>45861.88</v>
      </c>
      <c r="C104" s="243">
        <v>2</v>
      </c>
    </row>
    <row r="105" spans="1:3" x14ac:dyDescent="0.2">
      <c r="A105" t="s">
        <v>117</v>
      </c>
      <c r="B105" s="243">
        <v>18009</v>
      </c>
      <c r="C105" s="243">
        <v>1</v>
      </c>
    </row>
    <row r="106" spans="1:3" x14ac:dyDescent="0.2">
      <c r="A106" t="s">
        <v>118</v>
      </c>
      <c r="B106" s="243">
        <v>7326</v>
      </c>
      <c r="C106" s="243">
        <v>2</v>
      </c>
    </row>
    <row r="107" spans="1:3" x14ac:dyDescent="0.2">
      <c r="A107" t="s">
        <v>119</v>
      </c>
      <c r="B107" s="243">
        <v>15876</v>
      </c>
      <c r="C107" s="243">
        <v>7</v>
      </c>
    </row>
    <row r="108" spans="1:3" x14ac:dyDescent="0.2">
      <c r="A108" t="s">
        <v>120</v>
      </c>
      <c r="B108" s="243">
        <v>2900</v>
      </c>
      <c r="C108" s="243">
        <v>1</v>
      </c>
    </row>
    <row r="109" spans="1:3" x14ac:dyDescent="0.2">
      <c r="A109" t="s">
        <v>121</v>
      </c>
      <c r="B109" s="243">
        <v>4692.0200000000004</v>
      </c>
      <c r="C109" s="243">
        <v>2</v>
      </c>
    </row>
    <row r="110" spans="1:3" x14ac:dyDescent="0.2">
      <c r="A110" t="s">
        <v>122</v>
      </c>
      <c r="B110" s="243">
        <v>2560.6</v>
      </c>
      <c r="C110" s="243">
        <v>1</v>
      </c>
    </row>
    <row r="111" spans="1:3" x14ac:dyDescent="0.2">
      <c r="A111" t="s">
        <v>123</v>
      </c>
      <c r="B111" s="243">
        <v>2023</v>
      </c>
      <c r="C111" s="243">
        <v>1</v>
      </c>
    </row>
    <row r="112" spans="1:3" x14ac:dyDescent="0.2">
      <c r="A112" t="s">
        <v>124</v>
      </c>
      <c r="B112" s="243">
        <v>11904</v>
      </c>
      <c r="C112" s="243">
        <v>6</v>
      </c>
    </row>
    <row r="113" spans="1:3" x14ac:dyDescent="0.2">
      <c r="A113" t="s">
        <v>125</v>
      </c>
      <c r="B113" s="243">
        <v>15538</v>
      </c>
      <c r="C113" s="243">
        <v>7</v>
      </c>
    </row>
    <row r="114" spans="1:3" x14ac:dyDescent="0.2">
      <c r="A114" t="s">
        <v>126</v>
      </c>
      <c r="B114" s="243">
        <v>14016</v>
      </c>
      <c r="C114" s="243">
        <v>6</v>
      </c>
    </row>
    <row r="115" spans="1:3" x14ac:dyDescent="0.2">
      <c r="A115" t="s">
        <v>127</v>
      </c>
      <c r="B115" s="243">
        <v>3416.95</v>
      </c>
      <c r="C115" s="243">
        <v>2</v>
      </c>
    </row>
    <row r="116" spans="1:3" x14ac:dyDescent="0.2">
      <c r="A116" t="s">
        <v>128</v>
      </c>
      <c r="B116" s="243">
        <v>7677.97</v>
      </c>
      <c r="C116" s="243">
        <v>2</v>
      </c>
    </row>
    <row r="117" spans="1:3" x14ac:dyDescent="0.2">
      <c r="A117" t="s">
        <v>366</v>
      </c>
      <c r="B117" s="243">
        <v>23831.279999999999</v>
      </c>
      <c r="C117" s="243">
        <v>11</v>
      </c>
    </row>
    <row r="118" spans="1:3" x14ac:dyDescent="0.2">
      <c r="A118" t="s">
        <v>129</v>
      </c>
      <c r="B118" s="243">
        <v>21288.14</v>
      </c>
      <c r="C118" s="243">
        <v>1</v>
      </c>
    </row>
    <row r="119" spans="1:3" x14ac:dyDescent="0.2">
      <c r="A119" t="s">
        <v>131</v>
      </c>
      <c r="B119" s="243">
        <v>277111.2</v>
      </c>
      <c r="C119" s="243">
        <v>1</v>
      </c>
    </row>
    <row r="120" spans="1:3" x14ac:dyDescent="0.2">
      <c r="A120" t="s">
        <v>132</v>
      </c>
      <c r="B120" s="243">
        <v>57827</v>
      </c>
      <c r="C120" s="243">
        <v>2</v>
      </c>
    </row>
    <row r="121" spans="1:3" x14ac:dyDescent="0.2">
      <c r="A121" t="s">
        <v>133</v>
      </c>
      <c r="B121" s="243">
        <v>25530</v>
      </c>
      <c r="C121" s="243">
        <v>1</v>
      </c>
    </row>
    <row r="122" spans="1:3" x14ac:dyDescent="0.2">
      <c r="A122" t="s">
        <v>134</v>
      </c>
      <c r="B122" s="243">
        <v>16543.099999999999</v>
      </c>
      <c r="C122" s="243">
        <v>1</v>
      </c>
    </row>
    <row r="123" spans="1:3" x14ac:dyDescent="0.2">
      <c r="A123" t="s">
        <v>135</v>
      </c>
      <c r="B123" s="243">
        <v>102241.93</v>
      </c>
      <c r="C123" s="243">
        <v>1</v>
      </c>
    </row>
    <row r="124" spans="1:3" x14ac:dyDescent="0.2">
      <c r="A124" t="s">
        <v>136</v>
      </c>
      <c r="B124" s="243">
        <v>1450</v>
      </c>
      <c r="C124" s="243">
        <v>1</v>
      </c>
    </row>
    <row r="125" spans="1:3" x14ac:dyDescent="0.2">
      <c r="A125" t="s">
        <v>137</v>
      </c>
      <c r="B125" s="243">
        <v>4013.43</v>
      </c>
      <c r="C125" s="243">
        <v>1</v>
      </c>
    </row>
    <row r="126" spans="1:3" x14ac:dyDescent="0.2">
      <c r="A126" t="s">
        <v>138</v>
      </c>
      <c r="B126" s="243">
        <v>50541.34</v>
      </c>
      <c r="C126" s="243">
        <v>2</v>
      </c>
    </row>
    <row r="127" spans="1:3" x14ac:dyDescent="0.2">
      <c r="A127" t="s">
        <v>139</v>
      </c>
      <c r="B127" s="243">
        <v>83430</v>
      </c>
      <c r="C127" s="243">
        <v>1</v>
      </c>
    </row>
    <row r="128" spans="1:3" x14ac:dyDescent="0.2">
      <c r="A128" t="s">
        <v>140</v>
      </c>
      <c r="B128" s="243">
        <v>533.04999999999995</v>
      </c>
      <c r="C128" s="243">
        <v>17</v>
      </c>
    </row>
    <row r="129" spans="1:3" x14ac:dyDescent="0.2">
      <c r="A129" t="s">
        <v>141</v>
      </c>
      <c r="B129" s="243">
        <v>51304</v>
      </c>
      <c r="C129" s="243">
        <v>2</v>
      </c>
    </row>
    <row r="130" spans="1:3" x14ac:dyDescent="0.2">
      <c r="A130" t="s">
        <v>142</v>
      </c>
      <c r="B130" s="243">
        <v>9100</v>
      </c>
      <c r="C130" s="243">
        <v>2</v>
      </c>
    </row>
    <row r="131" spans="1:3" x14ac:dyDescent="0.2">
      <c r="A131" t="s">
        <v>143</v>
      </c>
      <c r="B131" s="243">
        <v>25200</v>
      </c>
      <c r="C131" s="243">
        <v>2</v>
      </c>
    </row>
    <row r="132" spans="1:3" x14ac:dyDescent="0.2">
      <c r="A132" t="s">
        <v>495</v>
      </c>
      <c r="B132" s="243">
        <v>3075000</v>
      </c>
      <c r="C132" s="243">
        <v>1</v>
      </c>
    </row>
    <row r="133" spans="1:3" x14ac:dyDescent="0.2">
      <c r="A133" t="s">
        <v>144</v>
      </c>
      <c r="B133" s="243">
        <v>620</v>
      </c>
      <c r="C133" s="243">
        <v>1</v>
      </c>
    </row>
    <row r="134" spans="1:3" x14ac:dyDescent="0.2">
      <c r="A134" t="s">
        <v>145</v>
      </c>
      <c r="B134" s="243">
        <v>74971.179999999993</v>
      </c>
      <c r="C134" s="243">
        <v>2</v>
      </c>
    </row>
    <row r="135" spans="1:3" x14ac:dyDescent="0.2">
      <c r="A135" t="s">
        <v>146</v>
      </c>
      <c r="B135" s="243">
        <v>4449.1499999999996</v>
      </c>
      <c r="C135" s="243">
        <v>7</v>
      </c>
    </row>
    <row r="136" spans="1:3" x14ac:dyDescent="0.2">
      <c r="A136" t="s">
        <v>147</v>
      </c>
      <c r="B136" s="243">
        <v>195485.59</v>
      </c>
      <c r="C136" s="243">
        <v>17</v>
      </c>
    </row>
    <row r="137" spans="1:3" x14ac:dyDescent="0.2">
      <c r="A137" t="s">
        <v>148</v>
      </c>
      <c r="B137" s="243">
        <v>5932.2</v>
      </c>
      <c r="C137" s="243">
        <v>1</v>
      </c>
    </row>
    <row r="138" spans="1:3" x14ac:dyDescent="0.2">
      <c r="A138" t="s">
        <v>149</v>
      </c>
      <c r="B138" s="243">
        <v>24000</v>
      </c>
      <c r="C138" s="243">
        <v>10</v>
      </c>
    </row>
    <row r="139" spans="1:3" x14ac:dyDescent="0.2">
      <c r="A139" t="s">
        <v>150</v>
      </c>
      <c r="B139" s="243">
        <v>3411.86</v>
      </c>
      <c r="C139" s="243">
        <v>1</v>
      </c>
    </row>
    <row r="140" spans="1:3" x14ac:dyDescent="0.2">
      <c r="A140" t="s">
        <v>151</v>
      </c>
      <c r="B140" s="243">
        <v>7003.5</v>
      </c>
      <c r="C140" s="243">
        <v>3</v>
      </c>
    </row>
    <row r="141" spans="1:3" x14ac:dyDescent="0.2">
      <c r="A141" t="s">
        <v>367</v>
      </c>
      <c r="B141" s="243">
        <v>2487.13</v>
      </c>
      <c r="C141" s="243">
        <v>1</v>
      </c>
    </row>
    <row r="142" spans="1:3" x14ac:dyDescent="0.2">
      <c r="A142" t="s">
        <v>368</v>
      </c>
      <c r="B142" s="243">
        <v>5223.7299999999996</v>
      </c>
      <c r="C142" s="243">
        <v>1</v>
      </c>
    </row>
    <row r="143" spans="1:3" x14ac:dyDescent="0.2">
      <c r="A143" t="s">
        <v>369</v>
      </c>
      <c r="B143" s="243">
        <v>3122.44</v>
      </c>
      <c r="C143" s="243">
        <v>2</v>
      </c>
    </row>
    <row r="144" spans="1:3" x14ac:dyDescent="0.2">
      <c r="A144" t="s">
        <v>152</v>
      </c>
      <c r="B144" s="243">
        <v>15254.24</v>
      </c>
      <c r="C144" s="243">
        <v>15</v>
      </c>
    </row>
    <row r="145" spans="1:3" x14ac:dyDescent="0.2">
      <c r="A145" t="s">
        <v>452</v>
      </c>
      <c r="B145" s="243">
        <v>4830.51</v>
      </c>
      <c r="C145" s="243">
        <v>3</v>
      </c>
    </row>
    <row r="146" spans="1:3" x14ac:dyDescent="0.2">
      <c r="A146" t="s">
        <v>153</v>
      </c>
      <c r="B146" s="243">
        <v>10974.53</v>
      </c>
      <c r="C146" s="243">
        <v>59</v>
      </c>
    </row>
    <row r="147" spans="1:3" x14ac:dyDescent="0.2">
      <c r="A147" t="s">
        <v>154</v>
      </c>
      <c r="B147" s="243">
        <v>686.44</v>
      </c>
      <c r="C147" s="243">
        <v>90</v>
      </c>
    </row>
    <row r="148" spans="1:3" x14ac:dyDescent="0.2">
      <c r="A148" t="s">
        <v>155</v>
      </c>
      <c r="B148" s="243">
        <v>5377.55</v>
      </c>
      <c r="C148" s="243">
        <v>7</v>
      </c>
    </row>
    <row r="149" spans="1:3" x14ac:dyDescent="0.2">
      <c r="A149" t="s">
        <v>156</v>
      </c>
      <c r="B149" s="243">
        <v>6101.69</v>
      </c>
      <c r="C149" s="243">
        <v>8</v>
      </c>
    </row>
    <row r="150" spans="1:3" x14ac:dyDescent="0.2">
      <c r="A150" t="s">
        <v>157</v>
      </c>
      <c r="B150" s="243">
        <v>8610.17</v>
      </c>
      <c r="C150" s="243">
        <v>8</v>
      </c>
    </row>
    <row r="151" spans="1:3" x14ac:dyDescent="0.2">
      <c r="A151" t="s">
        <v>158</v>
      </c>
      <c r="B151" s="243">
        <v>33.9</v>
      </c>
      <c r="C151" s="243">
        <v>5</v>
      </c>
    </row>
    <row r="152" spans="1:3" x14ac:dyDescent="0.2">
      <c r="A152" t="s">
        <v>159</v>
      </c>
      <c r="B152" s="243">
        <v>1288.1300000000001</v>
      </c>
      <c r="C152" s="243">
        <v>80</v>
      </c>
    </row>
    <row r="153" spans="1:3" x14ac:dyDescent="0.2">
      <c r="A153" t="s">
        <v>160</v>
      </c>
      <c r="B153" s="243">
        <v>40500</v>
      </c>
      <c r="C153" s="243">
        <v>150</v>
      </c>
    </row>
    <row r="154" spans="1:3" x14ac:dyDescent="0.2">
      <c r="A154" t="s">
        <v>15</v>
      </c>
      <c r="B154" s="243">
        <v>13493.64</v>
      </c>
      <c r="C154" s="243">
        <v>0.27500000000000002</v>
      </c>
    </row>
    <row r="155" spans="1:3" x14ac:dyDescent="0.2">
      <c r="A155" t="s">
        <v>16</v>
      </c>
      <c r="B155" s="243">
        <v>1507.45</v>
      </c>
      <c r="C155" s="243">
        <v>3.5000000000000003E-2</v>
      </c>
    </row>
    <row r="156" spans="1:3" x14ac:dyDescent="0.2">
      <c r="A156" t="s">
        <v>370</v>
      </c>
      <c r="B156" s="243">
        <v>4040.4</v>
      </c>
      <c r="C156" s="243">
        <v>20</v>
      </c>
    </row>
    <row r="157" spans="1:3" x14ac:dyDescent="0.2">
      <c r="A157" t="s">
        <v>371</v>
      </c>
      <c r="B157" s="243">
        <v>541.29</v>
      </c>
      <c r="C157" s="243">
        <v>1</v>
      </c>
    </row>
    <row r="158" spans="1:3" x14ac:dyDescent="0.2">
      <c r="A158" t="s">
        <v>163</v>
      </c>
      <c r="B158" s="243">
        <v>76.27</v>
      </c>
      <c r="C158" s="243">
        <v>1</v>
      </c>
    </row>
    <row r="159" spans="1:3" x14ac:dyDescent="0.2">
      <c r="A159" t="s">
        <v>161</v>
      </c>
      <c r="B159" s="243">
        <v>93.22</v>
      </c>
      <c r="C159" s="243">
        <v>1</v>
      </c>
    </row>
    <row r="160" spans="1:3" x14ac:dyDescent="0.2">
      <c r="A160" t="s">
        <v>162</v>
      </c>
      <c r="B160" s="243">
        <v>122.04</v>
      </c>
      <c r="C160" s="243">
        <v>3</v>
      </c>
    </row>
    <row r="161" spans="1:3" x14ac:dyDescent="0.2">
      <c r="A161" t="s">
        <v>588</v>
      </c>
      <c r="B161" s="243">
        <v>1416</v>
      </c>
      <c r="C161" s="243">
        <v>3</v>
      </c>
    </row>
    <row r="162" spans="1:3" x14ac:dyDescent="0.2">
      <c r="A162" t="s">
        <v>165</v>
      </c>
      <c r="B162" s="243">
        <v>15340</v>
      </c>
      <c r="C162" s="243">
        <v>2</v>
      </c>
    </row>
    <row r="163" spans="1:3" x14ac:dyDescent="0.2">
      <c r="A163" t="s">
        <v>166</v>
      </c>
      <c r="B163" s="243">
        <v>32568</v>
      </c>
      <c r="C163" s="243">
        <v>4</v>
      </c>
    </row>
    <row r="164" spans="1:3" x14ac:dyDescent="0.2">
      <c r="A164" t="s">
        <v>167</v>
      </c>
      <c r="B164" s="243">
        <v>11042.19</v>
      </c>
      <c r="C164" s="243">
        <v>96</v>
      </c>
    </row>
    <row r="165" spans="1:3" x14ac:dyDescent="0.2">
      <c r="A165" t="s">
        <v>372</v>
      </c>
      <c r="B165" s="243">
        <v>3047.94</v>
      </c>
      <c r="C165" s="243">
        <v>1</v>
      </c>
    </row>
    <row r="166" spans="1:3" x14ac:dyDescent="0.2">
      <c r="A166" t="s">
        <v>168</v>
      </c>
      <c r="B166" s="243">
        <v>26779.66</v>
      </c>
      <c r="C166" s="243">
        <v>40</v>
      </c>
    </row>
    <row r="167" spans="1:3" x14ac:dyDescent="0.2">
      <c r="A167" t="s">
        <v>373</v>
      </c>
      <c r="B167" s="243">
        <v>1559.32</v>
      </c>
      <c r="C167" s="243">
        <v>20</v>
      </c>
    </row>
    <row r="168" spans="1:3" x14ac:dyDescent="0.2">
      <c r="A168" t="s">
        <v>169</v>
      </c>
      <c r="B168" s="243">
        <v>13645</v>
      </c>
      <c r="C168" s="243">
        <v>1</v>
      </c>
    </row>
    <row r="169" spans="1:3" x14ac:dyDescent="0.2">
      <c r="A169" t="s">
        <v>170</v>
      </c>
      <c r="B169" s="243">
        <v>6532.2</v>
      </c>
      <c r="C169" s="243">
        <v>20.5</v>
      </c>
    </row>
    <row r="170" spans="1:3" x14ac:dyDescent="0.2">
      <c r="A170" t="s">
        <v>374</v>
      </c>
      <c r="B170" s="243">
        <v>1650</v>
      </c>
      <c r="C170" s="243">
        <v>1</v>
      </c>
    </row>
    <row r="171" spans="1:3" x14ac:dyDescent="0.2">
      <c r="A171" t="s">
        <v>375</v>
      </c>
      <c r="B171" s="243">
        <v>3300</v>
      </c>
      <c r="C171" s="243">
        <v>2</v>
      </c>
    </row>
    <row r="172" spans="1:3" x14ac:dyDescent="0.2">
      <c r="A172" t="s">
        <v>542</v>
      </c>
      <c r="B172" s="243">
        <v>491643.82</v>
      </c>
      <c r="C172" s="243">
        <v>1</v>
      </c>
    </row>
    <row r="173" spans="1:3" x14ac:dyDescent="0.2">
      <c r="A173" t="s">
        <v>532</v>
      </c>
      <c r="B173" s="243">
        <v>53898.31</v>
      </c>
      <c r="C173" s="243">
        <v>1</v>
      </c>
    </row>
    <row r="174" spans="1:3" x14ac:dyDescent="0.2">
      <c r="A174" t="s">
        <v>376</v>
      </c>
      <c r="B174" s="243">
        <v>138532</v>
      </c>
      <c r="C174" s="243">
        <v>2</v>
      </c>
    </row>
    <row r="175" spans="1:3" x14ac:dyDescent="0.2">
      <c r="A175" t="s">
        <v>377</v>
      </c>
      <c r="B175" s="243">
        <v>3768.64</v>
      </c>
      <c r="C175" s="243">
        <v>1</v>
      </c>
    </row>
    <row r="176" spans="1:3" x14ac:dyDescent="0.2">
      <c r="A176" t="s">
        <v>171</v>
      </c>
      <c r="B176" s="243">
        <v>1705</v>
      </c>
      <c r="C176" s="243">
        <v>1</v>
      </c>
    </row>
    <row r="177" spans="1:3" x14ac:dyDescent="0.2">
      <c r="A177" t="s">
        <v>172</v>
      </c>
      <c r="B177" s="243">
        <v>1850</v>
      </c>
      <c r="C177" s="243">
        <v>1</v>
      </c>
    </row>
    <row r="178" spans="1:3" x14ac:dyDescent="0.2">
      <c r="A178" t="s">
        <v>174</v>
      </c>
      <c r="B178" s="243">
        <v>12975.3</v>
      </c>
      <c r="C178" s="243">
        <v>9</v>
      </c>
    </row>
    <row r="179" spans="1:3" x14ac:dyDescent="0.2">
      <c r="A179" t="s">
        <v>378</v>
      </c>
      <c r="B179" s="243">
        <v>29386.5</v>
      </c>
      <c r="C179" s="243">
        <v>13</v>
      </c>
    </row>
    <row r="180" spans="1:3" x14ac:dyDescent="0.2">
      <c r="A180" t="s">
        <v>175</v>
      </c>
      <c r="B180" s="243">
        <v>310</v>
      </c>
      <c r="C180" s="243">
        <v>1</v>
      </c>
    </row>
    <row r="181" spans="1:3" x14ac:dyDescent="0.2">
      <c r="A181" t="s">
        <v>176</v>
      </c>
      <c r="B181" s="243">
        <v>7203.38</v>
      </c>
      <c r="C181" s="243">
        <v>2</v>
      </c>
    </row>
    <row r="182" spans="1:3" x14ac:dyDescent="0.2">
      <c r="A182" t="s">
        <v>379</v>
      </c>
      <c r="B182" s="243">
        <v>1982.4</v>
      </c>
      <c r="C182" s="243">
        <v>4</v>
      </c>
    </row>
    <row r="183" spans="1:3" x14ac:dyDescent="0.2">
      <c r="A183" t="s">
        <v>177</v>
      </c>
      <c r="B183" s="243">
        <v>1898.3</v>
      </c>
      <c r="C183" s="243">
        <v>1</v>
      </c>
    </row>
    <row r="184" spans="1:3" x14ac:dyDescent="0.2">
      <c r="A184" t="s">
        <v>477</v>
      </c>
      <c r="B184" s="243">
        <v>57897.46</v>
      </c>
      <c r="C184" s="243">
        <v>10</v>
      </c>
    </row>
    <row r="185" spans="1:3" x14ac:dyDescent="0.2">
      <c r="A185" t="s">
        <v>381</v>
      </c>
      <c r="B185" s="243">
        <v>19231.28</v>
      </c>
      <c r="C185" s="243">
        <v>2</v>
      </c>
    </row>
    <row r="186" spans="1:3" x14ac:dyDescent="0.2">
      <c r="A186" t="s">
        <v>178</v>
      </c>
      <c r="B186" s="243">
        <v>10190.1</v>
      </c>
      <c r="C186" s="243">
        <v>2</v>
      </c>
    </row>
    <row r="187" spans="1:3" x14ac:dyDescent="0.2">
      <c r="A187" t="s">
        <v>382</v>
      </c>
      <c r="B187" s="243">
        <v>7105</v>
      </c>
      <c r="C187" s="243">
        <v>1</v>
      </c>
    </row>
    <row r="188" spans="1:3" x14ac:dyDescent="0.2">
      <c r="A188" t="s">
        <v>383</v>
      </c>
      <c r="B188" s="243">
        <v>7540</v>
      </c>
      <c r="C188" s="243">
        <v>1</v>
      </c>
    </row>
    <row r="189" spans="1:3" x14ac:dyDescent="0.2">
      <c r="A189" t="s">
        <v>179</v>
      </c>
      <c r="B189" s="243">
        <v>33700.800000000003</v>
      </c>
      <c r="C189" s="243">
        <v>2</v>
      </c>
    </row>
    <row r="190" spans="1:3" x14ac:dyDescent="0.2">
      <c r="A190" t="s">
        <v>180</v>
      </c>
      <c r="B190" s="243">
        <v>1220</v>
      </c>
      <c r="C190" s="243">
        <v>1</v>
      </c>
    </row>
    <row r="191" spans="1:3" x14ac:dyDescent="0.2">
      <c r="A191" t="s">
        <v>181</v>
      </c>
      <c r="B191" s="243">
        <v>141.02000000000001</v>
      </c>
      <c r="C191" s="243">
        <v>1</v>
      </c>
    </row>
    <row r="192" spans="1:3" x14ac:dyDescent="0.2">
      <c r="A192" t="s">
        <v>182</v>
      </c>
      <c r="B192" s="243">
        <v>22256</v>
      </c>
      <c r="C192" s="243">
        <v>2</v>
      </c>
    </row>
    <row r="193" spans="1:3" x14ac:dyDescent="0.2">
      <c r="A193" t="s">
        <v>183</v>
      </c>
      <c r="B193" s="243">
        <v>46236</v>
      </c>
      <c r="C193" s="243">
        <v>4</v>
      </c>
    </row>
    <row r="194" spans="1:3" x14ac:dyDescent="0.2">
      <c r="A194" t="s">
        <v>496</v>
      </c>
      <c r="B194" s="243">
        <v>1215988.98</v>
      </c>
      <c r="C194" s="243">
        <v>1</v>
      </c>
    </row>
    <row r="195" spans="1:3" x14ac:dyDescent="0.2">
      <c r="A195" t="s">
        <v>187</v>
      </c>
      <c r="B195" s="243">
        <v>158492.88</v>
      </c>
      <c r="C195" s="243">
        <v>2</v>
      </c>
    </row>
    <row r="196" spans="1:3" x14ac:dyDescent="0.2">
      <c r="A196" t="s">
        <v>188</v>
      </c>
      <c r="B196" s="243">
        <v>381921.39</v>
      </c>
      <c r="C196" s="243">
        <v>3</v>
      </c>
    </row>
    <row r="197" spans="1:3" x14ac:dyDescent="0.2">
      <c r="A197" t="s">
        <v>189</v>
      </c>
      <c r="B197" s="243">
        <v>1935.19</v>
      </c>
      <c r="C197" s="243">
        <v>2</v>
      </c>
    </row>
    <row r="198" spans="1:3" x14ac:dyDescent="0.2">
      <c r="A198" t="s">
        <v>384</v>
      </c>
      <c r="B198" s="243">
        <v>1798.77</v>
      </c>
      <c r="C198" s="243">
        <v>1</v>
      </c>
    </row>
    <row r="199" spans="1:3" x14ac:dyDescent="0.2">
      <c r="A199" t="s">
        <v>385</v>
      </c>
      <c r="B199" s="243">
        <v>7902.5</v>
      </c>
      <c r="C199" s="243">
        <v>5</v>
      </c>
    </row>
    <row r="200" spans="1:3" x14ac:dyDescent="0.2">
      <c r="A200" t="s">
        <v>190</v>
      </c>
      <c r="B200" s="243">
        <v>1881.22</v>
      </c>
      <c r="C200" s="243">
        <v>1</v>
      </c>
    </row>
    <row r="201" spans="1:3" x14ac:dyDescent="0.2">
      <c r="A201" t="s">
        <v>191</v>
      </c>
      <c r="B201" s="243">
        <v>21424.22</v>
      </c>
      <c r="C201" s="243">
        <v>11</v>
      </c>
    </row>
    <row r="202" spans="1:3" x14ac:dyDescent="0.2">
      <c r="A202" t="s">
        <v>386</v>
      </c>
      <c r="B202" s="243">
        <v>2913.63</v>
      </c>
      <c r="C202" s="243">
        <v>1</v>
      </c>
    </row>
    <row r="203" spans="1:3" x14ac:dyDescent="0.2">
      <c r="A203" t="s">
        <v>17</v>
      </c>
      <c r="B203" s="243">
        <v>4158</v>
      </c>
      <c r="C203" s="243">
        <v>2</v>
      </c>
    </row>
    <row r="204" spans="1:3" x14ac:dyDescent="0.2">
      <c r="A204" t="s">
        <v>192</v>
      </c>
      <c r="B204" s="243">
        <v>7414</v>
      </c>
      <c r="C204" s="243">
        <v>2</v>
      </c>
    </row>
    <row r="205" spans="1:3" x14ac:dyDescent="0.2">
      <c r="A205" t="s">
        <v>193</v>
      </c>
      <c r="B205" s="243">
        <v>2609.71</v>
      </c>
      <c r="C205" s="243">
        <v>1</v>
      </c>
    </row>
    <row r="206" spans="1:3" x14ac:dyDescent="0.2">
      <c r="A206" t="s">
        <v>387</v>
      </c>
      <c r="B206" s="243">
        <v>8643.5</v>
      </c>
      <c r="C206" s="243">
        <v>1</v>
      </c>
    </row>
    <row r="207" spans="1:3" x14ac:dyDescent="0.2">
      <c r="A207" t="s">
        <v>388</v>
      </c>
      <c r="B207" s="243">
        <v>12605.19</v>
      </c>
      <c r="C207" s="243">
        <v>1</v>
      </c>
    </row>
    <row r="208" spans="1:3" x14ac:dyDescent="0.2">
      <c r="A208" t="s">
        <v>194</v>
      </c>
      <c r="B208" s="243">
        <v>121160.91</v>
      </c>
      <c r="C208" s="243">
        <v>53</v>
      </c>
    </row>
    <row r="209" spans="1:3" x14ac:dyDescent="0.2">
      <c r="A209" t="s">
        <v>389</v>
      </c>
      <c r="B209" s="243">
        <v>7661.12</v>
      </c>
      <c r="C209" s="243">
        <v>4</v>
      </c>
    </row>
    <row r="210" spans="1:3" x14ac:dyDescent="0.2">
      <c r="A210" t="s">
        <v>390</v>
      </c>
      <c r="B210" s="243">
        <v>17664</v>
      </c>
      <c r="C210" s="243">
        <v>4</v>
      </c>
    </row>
    <row r="211" spans="1:3" x14ac:dyDescent="0.2">
      <c r="A211" t="s">
        <v>391</v>
      </c>
      <c r="B211" s="243">
        <v>2757.13</v>
      </c>
      <c r="C211" s="243">
        <v>11.7</v>
      </c>
    </row>
    <row r="212" spans="1:3" x14ac:dyDescent="0.2">
      <c r="A212" t="s">
        <v>392</v>
      </c>
      <c r="B212" s="243">
        <v>1781.53</v>
      </c>
      <c r="C212" s="243">
        <v>7.5</v>
      </c>
    </row>
    <row r="213" spans="1:3" x14ac:dyDescent="0.2">
      <c r="A213" t="s">
        <v>393</v>
      </c>
      <c r="B213" s="243">
        <v>2205.5100000000002</v>
      </c>
      <c r="C213" s="243">
        <v>7.42</v>
      </c>
    </row>
    <row r="214" spans="1:3" x14ac:dyDescent="0.2">
      <c r="A214" t="s">
        <v>394</v>
      </c>
      <c r="B214" s="243">
        <v>2993.34</v>
      </c>
      <c r="C214" s="243">
        <v>2</v>
      </c>
    </row>
    <row r="215" spans="1:3" x14ac:dyDescent="0.2">
      <c r="A215" t="s">
        <v>489</v>
      </c>
      <c r="B215" s="243">
        <v>368160</v>
      </c>
      <c r="C215" s="243">
        <v>1</v>
      </c>
    </row>
    <row r="216" spans="1:3" x14ac:dyDescent="0.2">
      <c r="A216" t="s">
        <v>196</v>
      </c>
      <c r="B216" s="243">
        <v>7500</v>
      </c>
      <c r="C216" s="243">
        <v>300</v>
      </c>
    </row>
    <row r="217" spans="1:3" x14ac:dyDescent="0.2">
      <c r="A217" t="s">
        <v>497</v>
      </c>
      <c r="B217" s="243">
        <v>22749386.579999998</v>
      </c>
      <c r="C217" s="243">
        <v>1</v>
      </c>
    </row>
    <row r="218" spans="1:3" x14ac:dyDescent="0.2">
      <c r="A218" t="s">
        <v>197</v>
      </c>
      <c r="B218" s="243">
        <v>1946.14</v>
      </c>
      <c r="C218" s="243">
        <v>16</v>
      </c>
    </row>
    <row r="219" spans="1:3" x14ac:dyDescent="0.2">
      <c r="A219" t="s">
        <v>198</v>
      </c>
      <c r="B219" s="243">
        <v>115.02</v>
      </c>
      <c r="C219" s="243">
        <v>2</v>
      </c>
    </row>
    <row r="220" spans="1:3" x14ac:dyDescent="0.2">
      <c r="A220" t="s">
        <v>199</v>
      </c>
      <c r="B220" s="243">
        <v>139.15</v>
      </c>
      <c r="C220" s="243">
        <v>1</v>
      </c>
    </row>
    <row r="221" spans="1:3" x14ac:dyDescent="0.2">
      <c r="A221" t="s">
        <v>200</v>
      </c>
      <c r="B221" s="243">
        <v>27968.26</v>
      </c>
      <c r="C221" s="243">
        <v>34</v>
      </c>
    </row>
    <row r="222" spans="1:3" x14ac:dyDescent="0.2">
      <c r="A222" t="s">
        <v>201</v>
      </c>
      <c r="B222" s="243">
        <v>2796.61</v>
      </c>
      <c r="C222" s="243">
        <v>6</v>
      </c>
    </row>
    <row r="223" spans="1:3" x14ac:dyDescent="0.2">
      <c r="A223" t="s">
        <v>202</v>
      </c>
      <c r="B223" s="243">
        <v>7042.37</v>
      </c>
      <c r="C223" s="243">
        <v>6</v>
      </c>
    </row>
    <row r="224" spans="1:3" x14ac:dyDescent="0.2">
      <c r="A224" t="s">
        <v>203</v>
      </c>
      <c r="B224" s="243">
        <v>22294.240000000002</v>
      </c>
      <c r="C224" s="243">
        <v>5</v>
      </c>
    </row>
    <row r="225" spans="1:3" x14ac:dyDescent="0.2">
      <c r="A225" t="s">
        <v>204</v>
      </c>
      <c r="B225" s="243">
        <v>3972.03</v>
      </c>
      <c r="C225" s="243">
        <v>1</v>
      </c>
    </row>
    <row r="226" spans="1:3" x14ac:dyDescent="0.2">
      <c r="A226" t="s">
        <v>205</v>
      </c>
      <c r="B226" s="243">
        <v>304.5</v>
      </c>
      <c r="C226" s="243">
        <v>1</v>
      </c>
    </row>
    <row r="227" spans="1:3" x14ac:dyDescent="0.2">
      <c r="A227" t="s">
        <v>206</v>
      </c>
      <c r="B227" s="243">
        <v>886</v>
      </c>
      <c r="C227" s="243">
        <v>2</v>
      </c>
    </row>
    <row r="228" spans="1:3" x14ac:dyDescent="0.2">
      <c r="A228" t="s">
        <v>207</v>
      </c>
      <c r="B228" s="243">
        <v>415.53</v>
      </c>
      <c r="C228" s="243">
        <v>1</v>
      </c>
    </row>
    <row r="229" spans="1:3" x14ac:dyDescent="0.2">
      <c r="A229" t="s">
        <v>208</v>
      </c>
      <c r="B229" s="243">
        <v>676.69</v>
      </c>
      <c r="C229" s="243">
        <v>1</v>
      </c>
    </row>
    <row r="230" spans="1:3" x14ac:dyDescent="0.2">
      <c r="A230" t="s">
        <v>209</v>
      </c>
      <c r="B230" s="243">
        <v>298.31</v>
      </c>
      <c r="C230" s="243">
        <v>2</v>
      </c>
    </row>
    <row r="231" spans="1:3" x14ac:dyDescent="0.2">
      <c r="A231" t="s">
        <v>210</v>
      </c>
      <c r="B231" s="243">
        <v>652.54</v>
      </c>
      <c r="C231" s="243">
        <v>11</v>
      </c>
    </row>
    <row r="232" spans="1:3" x14ac:dyDescent="0.2">
      <c r="A232" t="s">
        <v>211</v>
      </c>
      <c r="B232" s="243">
        <v>936.44</v>
      </c>
      <c r="C232" s="243">
        <v>13</v>
      </c>
    </row>
    <row r="233" spans="1:3" x14ac:dyDescent="0.2">
      <c r="A233" t="s">
        <v>212</v>
      </c>
      <c r="B233" s="243">
        <v>355.93</v>
      </c>
      <c r="C233" s="243">
        <v>3</v>
      </c>
    </row>
    <row r="234" spans="1:3" x14ac:dyDescent="0.2">
      <c r="A234" t="s">
        <v>213</v>
      </c>
      <c r="B234" s="243">
        <v>86.44</v>
      </c>
      <c r="C234" s="243">
        <v>2</v>
      </c>
    </row>
    <row r="235" spans="1:3" x14ac:dyDescent="0.2">
      <c r="A235" t="s">
        <v>214</v>
      </c>
      <c r="B235" s="243">
        <v>86.57</v>
      </c>
      <c r="C235" s="243">
        <v>2</v>
      </c>
    </row>
    <row r="236" spans="1:3" x14ac:dyDescent="0.2">
      <c r="A236" t="s">
        <v>215</v>
      </c>
      <c r="B236" s="243">
        <v>300</v>
      </c>
      <c r="C236" s="243">
        <v>2</v>
      </c>
    </row>
    <row r="237" spans="1:3" x14ac:dyDescent="0.2">
      <c r="A237" t="s">
        <v>216</v>
      </c>
      <c r="B237" s="243">
        <v>4130</v>
      </c>
      <c r="C237" s="243">
        <v>2</v>
      </c>
    </row>
    <row r="238" spans="1:3" x14ac:dyDescent="0.2">
      <c r="A238" t="s">
        <v>217</v>
      </c>
      <c r="B238" s="243">
        <v>310.18</v>
      </c>
      <c r="C238" s="243">
        <v>2</v>
      </c>
    </row>
    <row r="239" spans="1:3" x14ac:dyDescent="0.2">
      <c r="A239" t="s">
        <v>218</v>
      </c>
      <c r="B239" s="243">
        <v>1162.71</v>
      </c>
      <c r="C239" s="243">
        <v>1</v>
      </c>
    </row>
    <row r="240" spans="1:3" x14ac:dyDescent="0.2">
      <c r="A240" t="s">
        <v>219</v>
      </c>
      <c r="B240" s="243">
        <v>9761.48</v>
      </c>
      <c r="C240" s="243">
        <v>4</v>
      </c>
    </row>
    <row r="241" spans="1:3" x14ac:dyDescent="0.2">
      <c r="A241" t="s">
        <v>220</v>
      </c>
      <c r="B241" s="243">
        <v>203</v>
      </c>
      <c r="C241" s="243">
        <v>5</v>
      </c>
    </row>
    <row r="242" spans="1:3" x14ac:dyDescent="0.2">
      <c r="A242" t="s">
        <v>221</v>
      </c>
      <c r="B242" s="243">
        <v>237.29</v>
      </c>
      <c r="C242" s="243">
        <v>4</v>
      </c>
    </row>
    <row r="243" spans="1:3" x14ac:dyDescent="0.2">
      <c r="A243" t="s">
        <v>222</v>
      </c>
      <c r="B243" s="243">
        <v>11604.36</v>
      </c>
      <c r="C243" s="243">
        <v>2</v>
      </c>
    </row>
    <row r="244" spans="1:3" x14ac:dyDescent="0.2">
      <c r="A244" t="s">
        <v>223</v>
      </c>
      <c r="B244" s="243">
        <v>10095.36</v>
      </c>
      <c r="C244" s="243">
        <v>2</v>
      </c>
    </row>
    <row r="245" spans="1:3" x14ac:dyDescent="0.2">
      <c r="A245" t="s">
        <v>224</v>
      </c>
      <c r="B245" s="243">
        <v>8.5399999999999991</v>
      </c>
      <c r="C245" s="243">
        <v>1</v>
      </c>
    </row>
    <row r="246" spans="1:3" x14ac:dyDescent="0.2">
      <c r="A246" t="s">
        <v>225</v>
      </c>
      <c r="B246" s="243">
        <v>3810.22</v>
      </c>
      <c r="C246" s="243">
        <v>16</v>
      </c>
    </row>
    <row r="247" spans="1:3" x14ac:dyDescent="0.2">
      <c r="A247" t="s">
        <v>227</v>
      </c>
      <c r="B247" s="243">
        <v>13710</v>
      </c>
      <c r="C247" s="243">
        <v>1</v>
      </c>
    </row>
    <row r="248" spans="1:3" x14ac:dyDescent="0.2">
      <c r="A248" t="s">
        <v>228</v>
      </c>
      <c r="B248" s="243">
        <v>4915.25</v>
      </c>
      <c r="C248" s="243">
        <v>1</v>
      </c>
    </row>
    <row r="249" spans="1:3" x14ac:dyDescent="0.2">
      <c r="A249" t="s">
        <v>490</v>
      </c>
      <c r="B249" s="243">
        <v>371000</v>
      </c>
      <c r="C249" s="243">
        <v>2</v>
      </c>
    </row>
    <row r="250" spans="1:3" x14ac:dyDescent="0.2">
      <c r="A250" t="s">
        <v>229</v>
      </c>
      <c r="B250" s="243">
        <v>9600</v>
      </c>
      <c r="C250" s="243">
        <v>1</v>
      </c>
    </row>
    <row r="251" spans="1:3" x14ac:dyDescent="0.2">
      <c r="A251" t="s">
        <v>230</v>
      </c>
      <c r="B251" s="243">
        <v>749.16</v>
      </c>
      <c r="C251" s="243">
        <v>4</v>
      </c>
    </row>
    <row r="252" spans="1:3" x14ac:dyDescent="0.2">
      <c r="A252" t="s">
        <v>231</v>
      </c>
      <c r="B252" s="243">
        <v>3572.88</v>
      </c>
      <c r="C252" s="243">
        <v>527</v>
      </c>
    </row>
    <row r="253" spans="1:3" x14ac:dyDescent="0.2">
      <c r="A253" t="s">
        <v>395</v>
      </c>
      <c r="B253" s="243">
        <v>24103.17</v>
      </c>
      <c r="C253" s="243">
        <v>189</v>
      </c>
    </row>
    <row r="254" spans="1:3" x14ac:dyDescent="0.2">
      <c r="A254" t="s">
        <v>396</v>
      </c>
      <c r="B254" s="243">
        <v>6942.6</v>
      </c>
      <c r="C254" s="243">
        <v>87</v>
      </c>
    </row>
    <row r="255" spans="1:3" x14ac:dyDescent="0.2">
      <c r="A255" t="s">
        <v>397</v>
      </c>
      <c r="B255" s="243">
        <v>1026.5999999999999</v>
      </c>
      <c r="C255" s="243">
        <v>3</v>
      </c>
    </row>
    <row r="256" spans="1:3" x14ac:dyDescent="0.2">
      <c r="A256" t="s">
        <v>232</v>
      </c>
      <c r="B256" s="243">
        <v>1822.03</v>
      </c>
      <c r="C256" s="243">
        <v>1</v>
      </c>
    </row>
    <row r="257" spans="1:3" x14ac:dyDescent="0.2">
      <c r="A257" t="s">
        <v>398</v>
      </c>
      <c r="B257" s="243">
        <v>1248.4100000000001</v>
      </c>
      <c r="C257" s="243">
        <v>12</v>
      </c>
    </row>
    <row r="258" spans="1:3" x14ac:dyDescent="0.2">
      <c r="A258" t="s">
        <v>399</v>
      </c>
      <c r="B258" s="243">
        <v>1409.19</v>
      </c>
      <c r="C258" s="243">
        <v>12</v>
      </c>
    </row>
    <row r="259" spans="1:3" x14ac:dyDescent="0.2">
      <c r="A259" t="s">
        <v>233</v>
      </c>
      <c r="B259" s="243">
        <v>1541.01</v>
      </c>
      <c r="C259" s="243">
        <v>6</v>
      </c>
    </row>
    <row r="260" spans="1:3" x14ac:dyDescent="0.2">
      <c r="A260" t="s">
        <v>234</v>
      </c>
      <c r="B260" s="243">
        <v>508.47</v>
      </c>
      <c r="C260" s="243">
        <v>3</v>
      </c>
    </row>
    <row r="261" spans="1:3" x14ac:dyDescent="0.2">
      <c r="A261" t="s">
        <v>235</v>
      </c>
      <c r="B261" s="243">
        <v>525.78</v>
      </c>
      <c r="C261" s="243">
        <v>2</v>
      </c>
    </row>
    <row r="262" spans="1:3" x14ac:dyDescent="0.2">
      <c r="A262" t="s">
        <v>236</v>
      </c>
      <c r="B262" s="243">
        <v>114.18</v>
      </c>
      <c r="C262" s="243">
        <v>3</v>
      </c>
    </row>
    <row r="263" spans="1:3" x14ac:dyDescent="0.2">
      <c r="A263" t="s">
        <v>237</v>
      </c>
      <c r="B263" s="243">
        <v>5776.56</v>
      </c>
      <c r="C263" s="243">
        <v>1</v>
      </c>
    </row>
    <row r="264" spans="1:3" x14ac:dyDescent="0.2">
      <c r="A264" t="s">
        <v>238</v>
      </c>
      <c r="B264" s="243">
        <v>11875</v>
      </c>
      <c r="C264" s="243">
        <v>1</v>
      </c>
    </row>
    <row r="265" spans="1:3" x14ac:dyDescent="0.2">
      <c r="A265" t="s">
        <v>239</v>
      </c>
      <c r="B265" s="243">
        <v>6446.1</v>
      </c>
      <c r="C265" s="243">
        <v>6</v>
      </c>
    </row>
    <row r="266" spans="1:3" x14ac:dyDescent="0.2">
      <c r="A266" t="s">
        <v>240</v>
      </c>
      <c r="B266" s="243">
        <v>3559.32</v>
      </c>
      <c r="C266" s="243">
        <v>2</v>
      </c>
    </row>
    <row r="267" spans="1:3" x14ac:dyDescent="0.2">
      <c r="A267" t="s">
        <v>400</v>
      </c>
      <c r="B267" s="243">
        <v>46864.41</v>
      </c>
      <c r="C267" s="243">
        <v>7</v>
      </c>
    </row>
    <row r="268" spans="1:3" x14ac:dyDescent="0.2">
      <c r="A268" t="s">
        <v>401</v>
      </c>
      <c r="B268" s="243">
        <v>200.19</v>
      </c>
      <c r="C268" s="243">
        <v>2</v>
      </c>
    </row>
    <row r="269" spans="1:3" x14ac:dyDescent="0.2">
      <c r="A269" t="s">
        <v>402</v>
      </c>
      <c r="B269" s="243">
        <v>109.55</v>
      </c>
      <c r="C269" s="243">
        <v>1</v>
      </c>
    </row>
    <row r="270" spans="1:3" x14ac:dyDescent="0.2">
      <c r="A270" t="s">
        <v>241</v>
      </c>
      <c r="B270" s="243">
        <v>6963</v>
      </c>
      <c r="C270" s="243">
        <v>30</v>
      </c>
    </row>
    <row r="271" spans="1:3" x14ac:dyDescent="0.2">
      <c r="A271" t="s">
        <v>242</v>
      </c>
      <c r="B271" s="243">
        <v>309.66000000000003</v>
      </c>
      <c r="C271" s="243">
        <v>2</v>
      </c>
    </row>
    <row r="272" spans="1:3" x14ac:dyDescent="0.2">
      <c r="A272" t="s">
        <v>243</v>
      </c>
      <c r="B272" s="243">
        <v>162.71</v>
      </c>
      <c r="C272" s="243">
        <v>2</v>
      </c>
    </row>
    <row r="273" spans="1:3" x14ac:dyDescent="0.2">
      <c r="A273" t="s">
        <v>244</v>
      </c>
      <c r="B273" s="243">
        <v>2250</v>
      </c>
      <c r="C273" s="243">
        <v>5</v>
      </c>
    </row>
    <row r="274" spans="1:3" x14ac:dyDescent="0.2">
      <c r="A274" t="s">
        <v>245</v>
      </c>
      <c r="B274" s="243">
        <v>2881.36</v>
      </c>
      <c r="C274" s="243">
        <v>2</v>
      </c>
    </row>
    <row r="275" spans="1:3" x14ac:dyDescent="0.2">
      <c r="A275" t="s">
        <v>247</v>
      </c>
      <c r="B275" s="243">
        <v>10280</v>
      </c>
      <c r="C275" s="243">
        <v>40</v>
      </c>
    </row>
    <row r="276" spans="1:3" x14ac:dyDescent="0.2">
      <c r="A276" t="s">
        <v>248</v>
      </c>
      <c r="B276" s="243">
        <v>2001.9</v>
      </c>
      <c r="C276" s="243">
        <v>1</v>
      </c>
    </row>
    <row r="277" spans="1:3" x14ac:dyDescent="0.2">
      <c r="A277" t="s">
        <v>249</v>
      </c>
      <c r="B277" s="243">
        <v>55608.1</v>
      </c>
      <c r="C277" s="243">
        <v>6</v>
      </c>
    </row>
    <row r="278" spans="1:3" x14ac:dyDescent="0.2">
      <c r="A278" t="s">
        <v>250</v>
      </c>
      <c r="B278" s="243">
        <v>66640.679999999993</v>
      </c>
      <c r="C278" s="243">
        <v>6</v>
      </c>
    </row>
    <row r="279" spans="1:3" x14ac:dyDescent="0.2">
      <c r="A279" t="s">
        <v>253</v>
      </c>
      <c r="B279" s="243">
        <v>7721.03</v>
      </c>
      <c r="C279" s="243">
        <v>2</v>
      </c>
    </row>
    <row r="280" spans="1:3" x14ac:dyDescent="0.2">
      <c r="A280" t="s">
        <v>254</v>
      </c>
      <c r="B280" s="243">
        <v>6309.97</v>
      </c>
      <c r="C280" s="243">
        <v>1</v>
      </c>
    </row>
    <row r="281" spans="1:3" x14ac:dyDescent="0.2">
      <c r="A281" t="s">
        <v>255</v>
      </c>
      <c r="B281" s="243">
        <v>3274.46</v>
      </c>
      <c r="C281" s="243">
        <v>14</v>
      </c>
    </row>
    <row r="282" spans="1:3" x14ac:dyDescent="0.2">
      <c r="A282" t="s">
        <v>256</v>
      </c>
      <c r="B282" s="243">
        <v>1698.81</v>
      </c>
      <c r="C282" s="243">
        <v>3</v>
      </c>
    </row>
    <row r="283" spans="1:3" x14ac:dyDescent="0.2">
      <c r="A283" t="s">
        <v>257</v>
      </c>
      <c r="B283" s="243">
        <v>6779.66</v>
      </c>
      <c r="C283" s="243">
        <v>1</v>
      </c>
    </row>
    <row r="284" spans="1:3" x14ac:dyDescent="0.2">
      <c r="A284" t="s">
        <v>403</v>
      </c>
      <c r="B284" s="243">
        <v>61.47</v>
      </c>
      <c r="C284" s="243">
        <v>2</v>
      </c>
    </row>
    <row r="285" spans="1:3" x14ac:dyDescent="0.2">
      <c r="A285" t="s">
        <v>258</v>
      </c>
      <c r="B285" s="243">
        <v>4704</v>
      </c>
      <c r="C285" s="243">
        <v>112</v>
      </c>
    </row>
    <row r="286" spans="1:3" x14ac:dyDescent="0.2">
      <c r="A286" t="s">
        <v>259</v>
      </c>
      <c r="B286" s="243">
        <v>1690.68</v>
      </c>
      <c r="C286" s="243">
        <v>1</v>
      </c>
    </row>
    <row r="287" spans="1:3" x14ac:dyDescent="0.2">
      <c r="A287" t="s">
        <v>260</v>
      </c>
      <c r="B287" s="243">
        <v>2360</v>
      </c>
      <c r="C287" s="243">
        <v>1</v>
      </c>
    </row>
    <row r="288" spans="1:3" x14ac:dyDescent="0.2">
      <c r="A288" t="s">
        <v>261</v>
      </c>
      <c r="B288" s="243">
        <v>198240</v>
      </c>
      <c r="C288" s="243">
        <v>6</v>
      </c>
    </row>
    <row r="289" spans="1:3" x14ac:dyDescent="0.2">
      <c r="A289" t="s">
        <v>491</v>
      </c>
      <c r="B289" s="243">
        <v>717477.2</v>
      </c>
      <c r="C289" s="243">
        <v>2</v>
      </c>
    </row>
    <row r="290" spans="1:3" x14ac:dyDescent="0.2">
      <c r="A290" t="s">
        <v>262</v>
      </c>
      <c r="B290" s="243">
        <v>11400</v>
      </c>
      <c r="C290" s="243">
        <v>2</v>
      </c>
    </row>
    <row r="291" spans="1:3" x14ac:dyDescent="0.2">
      <c r="A291" t="s">
        <v>263</v>
      </c>
      <c r="B291" s="243">
        <v>18429</v>
      </c>
      <c r="C291" s="243">
        <v>3</v>
      </c>
    </row>
    <row r="292" spans="1:3" x14ac:dyDescent="0.2">
      <c r="A292" t="s">
        <v>404</v>
      </c>
      <c r="B292" s="243">
        <v>1916.33</v>
      </c>
      <c r="C292" s="243">
        <v>30</v>
      </c>
    </row>
    <row r="293" spans="1:3" x14ac:dyDescent="0.2">
      <c r="A293" t="s">
        <v>23</v>
      </c>
      <c r="B293" s="243">
        <v>271.57</v>
      </c>
      <c r="C293" s="243">
        <v>1</v>
      </c>
    </row>
    <row r="294" spans="1:3" x14ac:dyDescent="0.2">
      <c r="A294" t="s">
        <v>264</v>
      </c>
      <c r="B294" s="243">
        <v>418.93</v>
      </c>
      <c r="C294" s="243">
        <v>2</v>
      </c>
    </row>
    <row r="295" spans="1:3" x14ac:dyDescent="0.2">
      <c r="A295" t="s">
        <v>265</v>
      </c>
      <c r="B295" s="243">
        <v>1898.31</v>
      </c>
      <c r="C295" s="243">
        <v>1</v>
      </c>
    </row>
    <row r="296" spans="1:3" x14ac:dyDescent="0.2">
      <c r="A296" t="s">
        <v>266</v>
      </c>
      <c r="B296" s="243">
        <v>22627.119999999999</v>
      </c>
      <c r="C296" s="243">
        <v>3</v>
      </c>
    </row>
    <row r="297" spans="1:3" x14ac:dyDescent="0.2">
      <c r="A297" t="s">
        <v>267</v>
      </c>
      <c r="B297" s="243">
        <v>65101.7</v>
      </c>
      <c r="C297" s="243">
        <v>3</v>
      </c>
    </row>
    <row r="298" spans="1:3" x14ac:dyDescent="0.2">
      <c r="A298" t="s">
        <v>268</v>
      </c>
      <c r="B298" s="243">
        <v>370550.78</v>
      </c>
      <c r="C298" s="243">
        <v>20</v>
      </c>
    </row>
    <row r="299" spans="1:3" x14ac:dyDescent="0.2">
      <c r="A299" t="s">
        <v>269</v>
      </c>
      <c r="B299" s="243">
        <v>78834.039999999994</v>
      </c>
      <c r="C299" s="243">
        <v>76</v>
      </c>
    </row>
    <row r="300" spans="1:3" x14ac:dyDescent="0.2">
      <c r="A300" t="s">
        <v>270</v>
      </c>
      <c r="B300" s="243">
        <v>44237.279999999999</v>
      </c>
      <c r="C300" s="243">
        <v>2</v>
      </c>
    </row>
    <row r="301" spans="1:3" x14ac:dyDescent="0.2">
      <c r="A301" t="s">
        <v>271</v>
      </c>
      <c r="B301" s="243">
        <v>114279.66</v>
      </c>
      <c r="C301" s="243">
        <v>6</v>
      </c>
    </row>
    <row r="302" spans="1:3" x14ac:dyDescent="0.2">
      <c r="A302" t="s">
        <v>405</v>
      </c>
      <c r="B302" s="243">
        <v>7440.68</v>
      </c>
      <c r="C302" s="243">
        <v>2</v>
      </c>
    </row>
    <row r="303" spans="1:3" x14ac:dyDescent="0.2">
      <c r="A303" t="s">
        <v>272</v>
      </c>
      <c r="B303" s="243">
        <v>131400</v>
      </c>
      <c r="C303" s="243">
        <v>26</v>
      </c>
    </row>
    <row r="304" spans="1:3" x14ac:dyDescent="0.2">
      <c r="A304" t="s">
        <v>273</v>
      </c>
      <c r="B304" s="243">
        <v>165</v>
      </c>
      <c r="C304" s="243">
        <v>3</v>
      </c>
    </row>
    <row r="305" spans="1:3" x14ac:dyDescent="0.2">
      <c r="A305" t="s">
        <v>274</v>
      </c>
      <c r="B305" s="243">
        <v>55</v>
      </c>
      <c r="C305" s="243">
        <v>1</v>
      </c>
    </row>
    <row r="306" spans="1:3" x14ac:dyDescent="0.2">
      <c r="A306" t="s">
        <v>545</v>
      </c>
      <c r="B306" s="243">
        <v>106200</v>
      </c>
      <c r="C306" s="243">
        <v>1</v>
      </c>
    </row>
    <row r="307" spans="1:3" x14ac:dyDescent="0.2">
      <c r="A307" t="s">
        <v>275</v>
      </c>
      <c r="B307" s="243">
        <v>1680</v>
      </c>
      <c r="C307" s="243">
        <v>1</v>
      </c>
    </row>
    <row r="308" spans="1:3" x14ac:dyDescent="0.2">
      <c r="A308" t="s">
        <v>406</v>
      </c>
      <c r="B308" s="243">
        <v>33015.339999999997</v>
      </c>
      <c r="C308" s="243">
        <v>2</v>
      </c>
    </row>
    <row r="309" spans="1:3" x14ac:dyDescent="0.2">
      <c r="A309" t="s">
        <v>407</v>
      </c>
      <c r="B309" s="243">
        <v>13830.53</v>
      </c>
      <c r="C309" s="243">
        <v>7</v>
      </c>
    </row>
    <row r="310" spans="1:3" x14ac:dyDescent="0.2">
      <c r="A310" t="s">
        <v>535</v>
      </c>
      <c r="B310" s="243">
        <v>152810</v>
      </c>
      <c r="C310" s="243">
        <v>1</v>
      </c>
    </row>
    <row r="311" spans="1:3" x14ac:dyDescent="0.2">
      <c r="A311" t="s">
        <v>553</v>
      </c>
      <c r="B311" s="243">
        <v>221400</v>
      </c>
      <c r="C311" s="243">
        <v>2</v>
      </c>
    </row>
    <row r="312" spans="1:3" x14ac:dyDescent="0.2">
      <c r="A312" t="s">
        <v>498</v>
      </c>
      <c r="B312" s="243">
        <v>92040</v>
      </c>
      <c r="C312" s="243">
        <v>1</v>
      </c>
    </row>
    <row r="313" spans="1:3" x14ac:dyDescent="0.2">
      <c r="A313" t="s">
        <v>276</v>
      </c>
      <c r="B313" s="243">
        <v>9551.36</v>
      </c>
      <c r="C313" s="243">
        <v>7</v>
      </c>
    </row>
    <row r="314" spans="1:3" x14ac:dyDescent="0.2">
      <c r="A314" t="s">
        <v>277</v>
      </c>
      <c r="B314" s="243">
        <v>5033.8900000000003</v>
      </c>
      <c r="C314" s="243">
        <v>3</v>
      </c>
    </row>
    <row r="315" spans="1:3" x14ac:dyDescent="0.2">
      <c r="A315" t="s">
        <v>279</v>
      </c>
      <c r="B315" s="243">
        <v>165</v>
      </c>
      <c r="C315" s="243">
        <v>3</v>
      </c>
    </row>
    <row r="316" spans="1:3" x14ac:dyDescent="0.2">
      <c r="A316" t="s">
        <v>280</v>
      </c>
      <c r="B316" s="243">
        <v>1058.4000000000001</v>
      </c>
      <c r="C316" s="243">
        <v>1</v>
      </c>
    </row>
    <row r="317" spans="1:3" x14ac:dyDescent="0.2">
      <c r="A317" t="s">
        <v>281</v>
      </c>
      <c r="B317" s="243">
        <v>20160</v>
      </c>
      <c r="C317" s="243">
        <v>2</v>
      </c>
    </row>
    <row r="318" spans="1:3" x14ac:dyDescent="0.2">
      <c r="A318" t="s">
        <v>499</v>
      </c>
      <c r="B318" s="243">
        <v>5610442.5599999996</v>
      </c>
      <c r="C318" s="243">
        <v>2</v>
      </c>
    </row>
    <row r="319" spans="1:3" x14ac:dyDescent="0.2">
      <c r="A319" t="s">
        <v>282</v>
      </c>
      <c r="B319" s="243">
        <v>3708.08</v>
      </c>
      <c r="C319" s="243">
        <v>12</v>
      </c>
    </row>
    <row r="320" spans="1:3" x14ac:dyDescent="0.2">
      <c r="A320" t="s">
        <v>283</v>
      </c>
      <c r="B320" s="243">
        <v>3050.85</v>
      </c>
      <c r="C320" s="243">
        <v>6</v>
      </c>
    </row>
    <row r="321" spans="1:3" x14ac:dyDescent="0.2">
      <c r="A321" t="s">
        <v>284</v>
      </c>
      <c r="B321" s="243">
        <v>76266.100000000006</v>
      </c>
      <c r="C321" s="243">
        <v>3</v>
      </c>
    </row>
    <row r="322" spans="1:3" x14ac:dyDescent="0.2">
      <c r="A322" t="s">
        <v>285</v>
      </c>
      <c r="B322" s="243">
        <v>11882.19</v>
      </c>
      <c r="C322" s="243">
        <v>41</v>
      </c>
    </row>
    <row r="323" spans="1:3" x14ac:dyDescent="0.2">
      <c r="A323" t="s">
        <v>286</v>
      </c>
      <c r="B323" s="243">
        <v>1140</v>
      </c>
      <c r="C323" s="243">
        <v>3</v>
      </c>
    </row>
    <row r="324" spans="1:3" x14ac:dyDescent="0.2">
      <c r="A324" t="s">
        <v>287</v>
      </c>
      <c r="B324" s="243">
        <v>1140.04</v>
      </c>
      <c r="C324" s="243">
        <v>2</v>
      </c>
    </row>
    <row r="325" spans="1:3" x14ac:dyDescent="0.2">
      <c r="A325" t="s">
        <v>288</v>
      </c>
      <c r="B325" s="243">
        <v>4281.6899999999996</v>
      </c>
      <c r="C325" s="243">
        <v>1</v>
      </c>
    </row>
    <row r="326" spans="1:3" x14ac:dyDescent="0.2">
      <c r="A326" t="s">
        <v>289</v>
      </c>
      <c r="B326" s="243">
        <v>173248.14</v>
      </c>
      <c r="C326" s="243">
        <v>7</v>
      </c>
    </row>
    <row r="327" spans="1:3" x14ac:dyDescent="0.2">
      <c r="A327" t="s">
        <v>290</v>
      </c>
      <c r="B327" s="243">
        <v>71344.7</v>
      </c>
      <c r="C327" s="243">
        <v>5</v>
      </c>
    </row>
    <row r="328" spans="1:3" x14ac:dyDescent="0.2">
      <c r="A328" t="s">
        <v>408</v>
      </c>
      <c r="B328" s="243">
        <v>103794.91</v>
      </c>
      <c r="C328" s="243">
        <v>2.0550000000000002</v>
      </c>
    </row>
    <row r="329" spans="1:3" x14ac:dyDescent="0.2">
      <c r="A329" t="s">
        <v>291</v>
      </c>
      <c r="B329" s="243">
        <v>7209.87</v>
      </c>
      <c r="C329" s="243">
        <v>0.124</v>
      </c>
    </row>
    <row r="330" spans="1:3" x14ac:dyDescent="0.2">
      <c r="A330" t="s">
        <v>409</v>
      </c>
      <c r="B330" s="243">
        <v>7549.83</v>
      </c>
      <c r="C330" s="243">
        <v>0.57999999999999996</v>
      </c>
    </row>
    <row r="331" spans="1:3" x14ac:dyDescent="0.2">
      <c r="A331" t="s">
        <v>410</v>
      </c>
      <c r="B331" s="243">
        <v>277396.61</v>
      </c>
      <c r="C331" s="243">
        <v>3.86</v>
      </c>
    </row>
    <row r="332" spans="1:3" x14ac:dyDescent="0.2">
      <c r="A332" t="s">
        <v>411</v>
      </c>
      <c r="B332" s="243">
        <v>9119.08</v>
      </c>
      <c r="C332" s="243">
        <v>0.19600000000000001</v>
      </c>
    </row>
    <row r="333" spans="1:3" x14ac:dyDescent="0.2">
      <c r="A333" t="s">
        <v>412</v>
      </c>
      <c r="B333" s="243">
        <v>24855.14</v>
      </c>
      <c r="C333" s="243">
        <v>0.372</v>
      </c>
    </row>
    <row r="334" spans="1:3" x14ac:dyDescent="0.2">
      <c r="A334" t="s">
        <v>293</v>
      </c>
      <c r="B334" s="243">
        <v>15890.57</v>
      </c>
      <c r="C334" s="243">
        <v>0.69199999999999995</v>
      </c>
    </row>
    <row r="335" spans="1:3" x14ac:dyDescent="0.2">
      <c r="A335" t="s">
        <v>294</v>
      </c>
      <c r="B335" s="243">
        <v>19745.93</v>
      </c>
      <c r="C335" s="243">
        <v>0.44500000000000001</v>
      </c>
    </row>
    <row r="336" spans="1:3" x14ac:dyDescent="0.2">
      <c r="A336" t="s">
        <v>297</v>
      </c>
      <c r="B336" s="243">
        <v>94114.57</v>
      </c>
      <c r="C336" s="243">
        <v>1.599</v>
      </c>
    </row>
    <row r="337" spans="1:3" x14ac:dyDescent="0.2">
      <c r="A337" t="s">
        <v>298</v>
      </c>
      <c r="B337" s="243">
        <v>8972.89</v>
      </c>
      <c r="C337" s="243">
        <v>0.22700000000000001</v>
      </c>
    </row>
    <row r="338" spans="1:3" x14ac:dyDescent="0.2">
      <c r="A338" t="s">
        <v>299</v>
      </c>
      <c r="B338" s="243">
        <v>71169.929999999993</v>
      </c>
      <c r="C338" s="243">
        <v>1.0309999999999999</v>
      </c>
    </row>
    <row r="339" spans="1:3" x14ac:dyDescent="0.2">
      <c r="A339" t="s">
        <v>300</v>
      </c>
      <c r="B339" s="243">
        <v>5020.7000000000007</v>
      </c>
      <c r="C339" s="243">
        <v>9</v>
      </c>
    </row>
    <row r="340" spans="1:3" x14ac:dyDescent="0.2">
      <c r="A340" t="s">
        <v>301</v>
      </c>
      <c r="B340" s="243">
        <v>126781.18</v>
      </c>
      <c r="C340" s="243">
        <v>2.0640000000000001</v>
      </c>
    </row>
    <row r="341" spans="1:3" x14ac:dyDescent="0.2">
      <c r="A341" t="s">
        <v>413</v>
      </c>
      <c r="B341" s="243">
        <v>2426.7399999999998</v>
      </c>
      <c r="C341" s="243">
        <v>7.5999999999999998E-2</v>
      </c>
    </row>
    <row r="342" spans="1:3" x14ac:dyDescent="0.2">
      <c r="A342" t="s">
        <v>414</v>
      </c>
      <c r="B342" s="243">
        <v>1525.43</v>
      </c>
      <c r="C342" s="243">
        <v>200</v>
      </c>
    </row>
    <row r="343" spans="1:3" x14ac:dyDescent="0.2">
      <c r="A343" t="s">
        <v>22</v>
      </c>
      <c r="B343" s="243">
        <v>415.85</v>
      </c>
      <c r="C343" s="243">
        <v>7.0000000000000001E-3</v>
      </c>
    </row>
    <row r="344" spans="1:3" x14ac:dyDescent="0.2">
      <c r="A344" t="s">
        <v>302</v>
      </c>
      <c r="B344" s="243">
        <v>3932.2</v>
      </c>
      <c r="C344" s="243">
        <v>50</v>
      </c>
    </row>
    <row r="345" spans="1:3" x14ac:dyDescent="0.2">
      <c r="A345" t="s">
        <v>486</v>
      </c>
      <c r="B345" s="243">
        <v>530000</v>
      </c>
      <c r="C345" s="243">
        <v>4</v>
      </c>
    </row>
    <row r="346" spans="1:3" x14ac:dyDescent="0.2">
      <c r="A346" t="s">
        <v>303</v>
      </c>
      <c r="B346" s="243">
        <v>3040</v>
      </c>
      <c r="C346" s="243">
        <v>16</v>
      </c>
    </row>
    <row r="347" spans="1:3" x14ac:dyDescent="0.2">
      <c r="A347" t="s">
        <v>304</v>
      </c>
      <c r="B347" s="243">
        <v>59.32</v>
      </c>
      <c r="C347" s="243">
        <v>2</v>
      </c>
    </row>
    <row r="348" spans="1:3" x14ac:dyDescent="0.2">
      <c r="A348" t="s">
        <v>305</v>
      </c>
      <c r="B348" s="243">
        <v>3196.8</v>
      </c>
      <c r="C348" s="243">
        <v>2</v>
      </c>
    </row>
    <row r="349" spans="1:3" x14ac:dyDescent="0.2">
      <c r="A349" t="s">
        <v>306</v>
      </c>
      <c r="B349" s="243">
        <v>91568</v>
      </c>
      <c r="C349" s="243">
        <v>1</v>
      </c>
    </row>
    <row r="350" spans="1:3" x14ac:dyDescent="0.2">
      <c r="A350" t="s">
        <v>307</v>
      </c>
      <c r="B350" s="243">
        <v>73.22</v>
      </c>
      <c r="C350" s="243">
        <v>1</v>
      </c>
    </row>
    <row r="351" spans="1:3" x14ac:dyDescent="0.2">
      <c r="A351" t="s">
        <v>308</v>
      </c>
      <c r="B351" s="243">
        <v>1067.8</v>
      </c>
      <c r="C351" s="243">
        <v>42</v>
      </c>
    </row>
    <row r="352" spans="1:3" x14ac:dyDescent="0.2">
      <c r="A352" t="s">
        <v>309</v>
      </c>
      <c r="B352" s="243">
        <v>2679.75</v>
      </c>
      <c r="C352" s="243">
        <v>5</v>
      </c>
    </row>
    <row r="353" spans="1:3" x14ac:dyDescent="0.2">
      <c r="A353" t="s">
        <v>310</v>
      </c>
      <c r="B353" s="243">
        <v>1941.44</v>
      </c>
      <c r="C353" s="243">
        <v>2</v>
      </c>
    </row>
    <row r="354" spans="1:3" x14ac:dyDescent="0.2">
      <c r="A354" t="s">
        <v>311</v>
      </c>
      <c r="B354" s="243">
        <v>958.61</v>
      </c>
      <c r="C354" s="243">
        <v>1</v>
      </c>
    </row>
    <row r="355" spans="1:3" x14ac:dyDescent="0.2">
      <c r="A355" t="s">
        <v>312</v>
      </c>
      <c r="B355" s="243">
        <v>33448.22</v>
      </c>
      <c r="C355" s="243">
        <v>1</v>
      </c>
    </row>
    <row r="356" spans="1:3" x14ac:dyDescent="0.2">
      <c r="A356" t="s">
        <v>415</v>
      </c>
      <c r="B356" s="243">
        <v>4861.29</v>
      </c>
      <c r="C356" s="243">
        <v>1</v>
      </c>
    </row>
    <row r="357" spans="1:3" x14ac:dyDescent="0.2">
      <c r="A357" t="s">
        <v>313</v>
      </c>
      <c r="B357" s="243">
        <v>12878.52</v>
      </c>
      <c r="C357" s="243">
        <v>1</v>
      </c>
    </row>
    <row r="358" spans="1:3" x14ac:dyDescent="0.2">
      <c r="A358" t="s">
        <v>314</v>
      </c>
      <c r="B358" s="243">
        <v>794612</v>
      </c>
      <c r="C358" s="243">
        <v>740</v>
      </c>
    </row>
    <row r="359" spans="1:3" x14ac:dyDescent="0.2">
      <c r="A359" t="s">
        <v>315</v>
      </c>
      <c r="B359" s="243">
        <v>9100.32</v>
      </c>
      <c r="C359" s="243">
        <v>2</v>
      </c>
    </row>
    <row r="360" spans="1:3" x14ac:dyDescent="0.2">
      <c r="A360" t="s">
        <v>316</v>
      </c>
      <c r="B360" s="243">
        <v>2028.24</v>
      </c>
      <c r="C360" s="243">
        <v>18</v>
      </c>
    </row>
    <row r="361" spans="1:3" x14ac:dyDescent="0.2">
      <c r="A361" t="s">
        <v>317</v>
      </c>
      <c r="B361" s="243">
        <v>3068.2</v>
      </c>
      <c r="C361" s="243">
        <v>29</v>
      </c>
    </row>
    <row r="362" spans="1:3" x14ac:dyDescent="0.2">
      <c r="A362" t="s">
        <v>318</v>
      </c>
      <c r="B362" s="243">
        <v>340</v>
      </c>
      <c r="C362" s="243">
        <v>400</v>
      </c>
    </row>
    <row r="363" spans="1:3" x14ac:dyDescent="0.2">
      <c r="A363" t="s">
        <v>319</v>
      </c>
      <c r="B363" s="243">
        <v>158.4</v>
      </c>
      <c r="C363" s="243">
        <v>110</v>
      </c>
    </row>
    <row r="364" spans="1:3" x14ac:dyDescent="0.2">
      <c r="A364" t="s">
        <v>320</v>
      </c>
      <c r="B364" s="243">
        <v>334</v>
      </c>
      <c r="C364" s="243">
        <v>20</v>
      </c>
    </row>
    <row r="365" spans="1:3" x14ac:dyDescent="0.2">
      <c r="A365" t="s">
        <v>321</v>
      </c>
      <c r="B365" s="243">
        <v>632</v>
      </c>
      <c r="C365" s="243">
        <v>16</v>
      </c>
    </row>
    <row r="366" spans="1:3" x14ac:dyDescent="0.2">
      <c r="A366" t="s">
        <v>322</v>
      </c>
      <c r="B366" s="243">
        <v>11559</v>
      </c>
      <c r="C366" s="243">
        <v>3</v>
      </c>
    </row>
    <row r="367" spans="1:3" x14ac:dyDescent="0.2">
      <c r="A367" t="s">
        <v>325</v>
      </c>
      <c r="B367" s="243">
        <v>5.25</v>
      </c>
      <c r="C367" s="243">
        <v>1</v>
      </c>
    </row>
    <row r="368" spans="1:3" x14ac:dyDescent="0.2">
      <c r="A368" t="s">
        <v>326</v>
      </c>
      <c r="B368" s="243">
        <v>360</v>
      </c>
      <c r="C368" s="243">
        <v>4</v>
      </c>
    </row>
    <row r="369" spans="1:3" x14ac:dyDescent="0.2">
      <c r="A369" t="s">
        <v>327</v>
      </c>
      <c r="B369" s="243">
        <v>4152.54</v>
      </c>
      <c r="C369" s="243">
        <v>1</v>
      </c>
    </row>
    <row r="370" spans="1:3" x14ac:dyDescent="0.2">
      <c r="A370" t="s">
        <v>328</v>
      </c>
      <c r="B370" s="243">
        <v>1016.95</v>
      </c>
      <c r="C370" s="243">
        <v>1</v>
      </c>
    </row>
    <row r="371" spans="1:3" x14ac:dyDescent="0.2">
      <c r="A371" t="s">
        <v>329</v>
      </c>
      <c r="B371" s="243">
        <v>633.88</v>
      </c>
      <c r="C371" s="243">
        <v>4</v>
      </c>
    </row>
    <row r="372" spans="1:3" x14ac:dyDescent="0.2">
      <c r="A372" t="s">
        <v>330</v>
      </c>
      <c r="B372" s="243">
        <v>1828.5</v>
      </c>
      <c r="C372" s="243">
        <v>26.5</v>
      </c>
    </row>
    <row r="373" spans="1:3" x14ac:dyDescent="0.2">
      <c r="A373" t="s">
        <v>332</v>
      </c>
      <c r="B373" s="243">
        <v>449.8</v>
      </c>
      <c r="C373" s="243">
        <v>5.2</v>
      </c>
    </row>
    <row r="374" spans="1:3" x14ac:dyDescent="0.2">
      <c r="A374" t="s">
        <v>331</v>
      </c>
      <c r="B374" s="243">
        <v>435.79</v>
      </c>
      <c r="C374" s="243">
        <v>7.1</v>
      </c>
    </row>
    <row r="375" spans="1:3" x14ac:dyDescent="0.2">
      <c r="A375" t="s">
        <v>333</v>
      </c>
      <c r="B375" s="243">
        <v>12.18</v>
      </c>
      <c r="C375" s="243">
        <v>0.2</v>
      </c>
    </row>
    <row r="376" spans="1:3" x14ac:dyDescent="0.2">
      <c r="A376" t="s">
        <v>334</v>
      </c>
      <c r="B376" s="243">
        <v>15084.75</v>
      </c>
      <c r="C376" s="243">
        <v>2</v>
      </c>
    </row>
    <row r="377" spans="1:3" x14ac:dyDescent="0.2">
      <c r="A377" t="s">
        <v>549</v>
      </c>
      <c r="B377" s="243">
        <v>507400</v>
      </c>
      <c r="C377" s="243">
        <v>1</v>
      </c>
    </row>
    <row r="378" spans="1:3" x14ac:dyDescent="0.2">
      <c r="A378" t="s">
        <v>547</v>
      </c>
      <c r="B378" s="243">
        <v>108194.92</v>
      </c>
      <c r="C378" s="243">
        <v>1</v>
      </c>
    </row>
    <row r="379" spans="1:3" x14ac:dyDescent="0.2">
      <c r="A379" t="s">
        <v>550</v>
      </c>
      <c r="B379" s="243">
        <v>245558</v>
      </c>
      <c r="C379" s="243">
        <v>1</v>
      </c>
    </row>
    <row r="380" spans="1:3" x14ac:dyDescent="0.2">
      <c r="A380" t="s">
        <v>336</v>
      </c>
      <c r="B380" s="243">
        <v>272.41000000000003</v>
      </c>
      <c r="C380" s="243">
        <v>2</v>
      </c>
    </row>
    <row r="381" spans="1:3" x14ac:dyDescent="0.2">
      <c r="A381" t="s">
        <v>337</v>
      </c>
      <c r="B381" s="243">
        <v>423.73</v>
      </c>
      <c r="C381" s="243">
        <v>1</v>
      </c>
    </row>
    <row r="382" spans="1:3" x14ac:dyDescent="0.2">
      <c r="A382" t="s">
        <v>338</v>
      </c>
      <c r="B382" s="243">
        <v>3813.56</v>
      </c>
      <c r="C382" s="243">
        <v>1</v>
      </c>
    </row>
    <row r="383" spans="1:3" x14ac:dyDescent="0.2">
      <c r="A383" t="s">
        <v>339</v>
      </c>
      <c r="B383" s="243">
        <v>3725.8</v>
      </c>
      <c r="C383" s="243">
        <v>1</v>
      </c>
    </row>
    <row r="384" spans="1:3" x14ac:dyDescent="0.2">
      <c r="A384" t="s">
        <v>659</v>
      </c>
      <c r="B384" s="243">
        <v>51228799.249999978</v>
      </c>
      <c r="C384" s="243">
        <v>7563.9229999999989</v>
      </c>
    </row>
  </sheetData>
  <pageMargins left="0.70866141732283472" right="0.70866141732283472" top="0.74803149606299213" bottom="0.74803149606299213" header="0.31496062992125984" footer="0.31496062992125984"/>
  <pageSetup paperSize="9" scale="68" fitToHeight="4" orientation="portrait" horizontalDpi="1200" verticalDpi="120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GM342"/>
  <sheetViews>
    <sheetView tabSelected="1" zoomScale="80" zoomScaleNormal="80" zoomScaleSheetLayoutView="85" workbookViewId="0">
      <pane ySplit="6" topLeftCell="A7" activePane="bottomLeft" state="frozen"/>
      <selection activeCell="B1" sqref="B1:C1048576"/>
      <selection pane="bottomLeft" activeCell="B7" sqref="B7"/>
    </sheetView>
  </sheetViews>
  <sheetFormatPr defaultRowHeight="12.75" outlineLevelRow="1" x14ac:dyDescent="0.2"/>
  <cols>
    <col min="1" max="1" width="9.33203125" style="171" customWidth="1"/>
    <col min="2" max="2" width="28.5" style="180" customWidth="1"/>
    <col min="3" max="3" width="16.83203125" style="171" customWidth="1"/>
    <col min="4" max="4" width="10.83203125" style="307" hidden="1" customWidth="1"/>
    <col min="5" max="5" width="68.5" style="180" customWidth="1"/>
    <col min="6" max="6" width="24" style="181" customWidth="1"/>
    <col min="7" max="7" width="11.5" style="171" customWidth="1"/>
    <col min="8" max="8" width="10.6640625" style="178" customWidth="1"/>
    <col min="9" max="9" width="20.5" style="179" customWidth="1"/>
    <col min="10" max="10" width="22.83203125" style="179" customWidth="1"/>
    <col min="11" max="11" width="22.83203125" style="171" customWidth="1"/>
    <col min="12" max="12" width="13.6640625" style="171" customWidth="1"/>
    <col min="13" max="15" width="22.83203125" style="171" customWidth="1"/>
    <col min="16" max="16" width="26.33203125" style="171" customWidth="1"/>
    <col min="17" max="17" width="26.33203125" style="175" customWidth="1"/>
    <col min="18" max="124" width="9.33203125" style="171"/>
    <col min="125" max="125" width="8.5" style="171" customWidth="1"/>
    <col min="126" max="126" width="28.5" style="171" customWidth="1"/>
    <col min="127" max="127" width="0" style="171" hidden="1" customWidth="1"/>
    <col min="128" max="128" width="16.83203125" style="171" customWidth="1"/>
    <col min="129" max="129" width="37" style="171" customWidth="1"/>
    <col min="130" max="131" width="20" style="171" customWidth="1"/>
    <col min="132" max="132" width="25.6640625" style="171" customWidth="1"/>
    <col min="133" max="133" width="26.83203125" style="171" customWidth="1"/>
    <col min="134" max="143" width="22.83203125" style="171" customWidth="1"/>
    <col min="144" max="205" width="25" style="171" customWidth="1"/>
    <col min="206" max="206" width="22.83203125" style="171" customWidth="1"/>
    <col min="207" max="207" width="29.83203125" style="171" customWidth="1"/>
    <col min="208" max="380" width="9.33203125" style="171"/>
    <col min="381" max="381" width="8.5" style="171" customWidth="1"/>
    <col min="382" max="382" width="28.5" style="171" customWidth="1"/>
    <col min="383" max="383" width="0" style="171" hidden="1" customWidth="1"/>
    <col min="384" max="384" width="16.83203125" style="171" customWidth="1"/>
    <col min="385" max="385" width="37" style="171" customWidth="1"/>
    <col min="386" max="387" width="20" style="171" customWidth="1"/>
    <col min="388" max="388" width="25.6640625" style="171" customWidth="1"/>
    <col min="389" max="389" width="26.83203125" style="171" customWidth="1"/>
    <col min="390" max="399" width="22.83203125" style="171" customWidth="1"/>
    <col min="400" max="461" width="25" style="171" customWidth="1"/>
    <col min="462" max="462" width="22.83203125" style="171" customWidth="1"/>
    <col min="463" max="463" width="29.83203125" style="171" customWidth="1"/>
    <col min="464" max="636" width="9.33203125" style="171"/>
    <col min="637" max="637" width="8.5" style="171" customWidth="1"/>
    <col min="638" max="638" width="28.5" style="171" customWidth="1"/>
    <col min="639" max="639" width="0" style="171" hidden="1" customWidth="1"/>
    <col min="640" max="640" width="16.83203125" style="171" customWidth="1"/>
    <col min="641" max="641" width="37" style="171" customWidth="1"/>
    <col min="642" max="643" width="20" style="171" customWidth="1"/>
    <col min="644" max="644" width="25.6640625" style="171" customWidth="1"/>
    <col min="645" max="645" width="26.83203125" style="171" customWidth="1"/>
    <col min="646" max="655" width="22.83203125" style="171" customWidth="1"/>
    <col min="656" max="717" width="25" style="171" customWidth="1"/>
    <col min="718" max="718" width="22.83203125" style="171" customWidth="1"/>
    <col min="719" max="719" width="29.83203125" style="171" customWidth="1"/>
    <col min="720" max="892" width="9.33203125" style="171"/>
    <col min="893" max="893" width="8.5" style="171" customWidth="1"/>
    <col min="894" max="894" width="28.5" style="171" customWidth="1"/>
    <col min="895" max="895" width="0" style="171" hidden="1" customWidth="1"/>
    <col min="896" max="896" width="16.83203125" style="171" customWidth="1"/>
    <col min="897" max="897" width="37" style="171" customWidth="1"/>
    <col min="898" max="899" width="20" style="171" customWidth="1"/>
    <col min="900" max="900" width="25.6640625" style="171" customWidth="1"/>
    <col min="901" max="901" width="26.83203125" style="171" customWidth="1"/>
    <col min="902" max="911" width="22.83203125" style="171" customWidth="1"/>
    <col min="912" max="973" width="25" style="171" customWidth="1"/>
    <col min="974" max="974" width="22.83203125" style="171" customWidth="1"/>
    <col min="975" max="975" width="29.83203125" style="171" customWidth="1"/>
    <col min="976" max="1148" width="9.33203125" style="171"/>
    <col min="1149" max="1149" width="8.5" style="171" customWidth="1"/>
    <col min="1150" max="1150" width="28.5" style="171" customWidth="1"/>
    <col min="1151" max="1151" width="0" style="171" hidden="1" customWidth="1"/>
    <col min="1152" max="1152" width="16.83203125" style="171" customWidth="1"/>
    <col min="1153" max="1153" width="37" style="171" customWidth="1"/>
    <col min="1154" max="1155" width="20" style="171" customWidth="1"/>
    <col min="1156" max="1156" width="25.6640625" style="171" customWidth="1"/>
    <col min="1157" max="1157" width="26.83203125" style="171" customWidth="1"/>
    <col min="1158" max="1167" width="22.83203125" style="171" customWidth="1"/>
    <col min="1168" max="1229" width="25" style="171" customWidth="1"/>
    <col min="1230" max="1230" width="22.83203125" style="171" customWidth="1"/>
    <col min="1231" max="1231" width="29.83203125" style="171" customWidth="1"/>
    <col min="1232" max="1404" width="9.33203125" style="171"/>
    <col min="1405" max="1405" width="8.5" style="171" customWidth="1"/>
    <col min="1406" max="1406" width="28.5" style="171" customWidth="1"/>
    <col min="1407" max="1407" width="0" style="171" hidden="1" customWidth="1"/>
    <col min="1408" max="1408" width="16.83203125" style="171" customWidth="1"/>
    <col min="1409" max="1409" width="37" style="171" customWidth="1"/>
    <col min="1410" max="1411" width="20" style="171" customWidth="1"/>
    <col min="1412" max="1412" width="25.6640625" style="171" customWidth="1"/>
    <col min="1413" max="1413" width="26.83203125" style="171" customWidth="1"/>
    <col min="1414" max="1423" width="22.83203125" style="171" customWidth="1"/>
    <col min="1424" max="1485" width="25" style="171" customWidth="1"/>
    <col min="1486" max="1486" width="22.83203125" style="171" customWidth="1"/>
    <col min="1487" max="1487" width="29.83203125" style="171" customWidth="1"/>
    <col min="1488" max="1660" width="9.33203125" style="171"/>
    <col min="1661" max="1661" width="8.5" style="171" customWidth="1"/>
    <col min="1662" max="1662" width="28.5" style="171" customWidth="1"/>
    <col min="1663" max="1663" width="0" style="171" hidden="1" customWidth="1"/>
    <col min="1664" max="1664" width="16.83203125" style="171" customWidth="1"/>
    <col min="1665" max="1665" width="37" style="171" customWidth="1"/>
    <col min="1666" max="1667" width="20" style="171" customWidth="1"/>
    <col min="1668" max="1668" width="25.6640625" style="171" customWidth="1"/>
    <col min="1669" max="1669" width="26.83203125" style="171" customWidth="1"/>
    <col min="1670" max="1679" width="22.83203125" style="171" customWidth="1"/>
    <col min="1680" max="1741" width="25" style="171" customWidth="1"/>
    <col min="1742" max="1742" width="22.83203125" style="171" customWidth="1"/>
    <col min="1743" max="1743" width="29.83203125" style="171" customWidth="1"/>
    <col min="1744" max="1916" width="9.33203125" style="171"/>
    <col min="1917" max="1917" width="8.5" style="171" customWidth="1"/>
    <col min="1918" max="1918" width="28.5" style="171" customWidth="1"/>
    <col min="1919" max="1919" width="0" style="171" hidden="1" customWidth="1"/>
    <col min="1920" max="1920" width="16.83203125" style="171" customWidth="1"/>
    <col min="1921" max="1921" width="37" style="171" customWidth="1"/>
    <col min="1922" max="1923" width="20" style="171" customWidth="1"/>
    <col min="1924" max="1924" width="25.6640625" style="171" customWidth="1"/>
    <col min="1925" max="1925" width="26.83203125" style="171" customWidth="1"/>
    <col min="1926" max="1935" width="22.83203125" style="171" customWidth="1"/>
    <col min="1936" max="1997" width="25" style="171" customWidth="1"/>
    <col min="1998" max="1998" width="22.83203125" style="171" customWidth="1"/>
    <col min="1999" max="1999" width="29.83203125" style="171" customWidth="1"/>
    <col min="2000" max="2172" width="9.33203125" style="171"/>
    <col min="2173" max="2173" width="8.5" style="171" customWidth="1"/>
    <col min="2174" max="2174" width="28.5" style="171" customWidth="1"/>
    <col min="2175" max="2175" width="0" style="171" hidden="1" customWidth="1"/>
    <col min="2176" max="2176" width="16.83203125" style="171" customWidth="1"/>
    <col min="2177" max="2177" width="37" style="171" customWidth="1"/>
    <col min="2178" max="2179" width="20" style="171" customWidth="1"/>
    <col min="2180" max="2180" width="25.6640625" style="171" customWidth="1"/>
    <col min="2181" max="2181" width="26.83203125" style="171" customWidth="1"/>
    <col min="2182" max="2191" width="22.83203125" style="171" customWidth="1"/>
    <col min="2192" max="2253" width="25" style="171" customWidth="1"/>
    <col min="2254" max="2254" width="22.83203125" style="171" customWidth="1"/>
    <col min="2255" max="2255" width="29.83203125" style="171" customWidth="1"/>
    <col min="2256" max="2428" width="9.33203125" style="171"/>
    <col min="2429" max="2429" width="8.5" style="171" customWidth="1"/>
    <col min="2430" max="2430" width="28.5" style="171" customWidth="1"/>
    <col min="2431" max="2431" width="0" style="171" hidden="1" customWidth="1"/>
    <col min="2432" max="2432" width="16.83203125" style="171" customWidth="1"/>
    <col min="2433" max="2433" width="37" style="171" customWidth="1"/>
    <col min="2434" max="2435" width="20" style="171" customWidth="1"/>
    <col min="2436" max="2436" width="25.6640625" style="171" customWidth="1"/>
    <col min="2437" max="2437" width="26.83203125" style="171" customWidth="1"/>
    <col min="2438" max="2447" width="22.83203125" style="171" customWidth="1"/>
    <col min="2448" max="2509" width="25" style="171" customWidth="1"/>
    <col min="2510" max="2510" width="22.83203125" style="171" customWidth="1"/>
    <col min="2511" max="2511" width="29.83203125" style="171" customWidth="1"/>
    <col min="2512" max="2684" width="9.33203125" style="171"/>
    <col min="2685" max="2685" width="8.5" style="171" customWidth="1"/>
    <col min="2686" max="2686" width="28.5" style="171" customWidth="1"/>
    <col min="2687" max="2687" width="0" style="171" hidden="1" customWidth="1"/>
    <col min="2688" max="2688" width="16.83203125" style="171" customWidth="1"/>
    <col min="2689" max="2689" width="37" style="171" customWidth="1"/>
    <col min="2690" max="2691" width="20" style="171" customWidth="1"/>
    <col min="2692" max="2692" width="25.6640625" style="171" customWidth="1"/>
    <col min="2693" max="2693" width="26.83203125" style="171" customWidth="1"/>
    <col min="2694" max="2703" width="22.83203125" style="171" customWidth="1"/>
    <col min="2704" max="2765" width="25" style="171" customWidth="1"/>
    <col min="2766" max="2766" width="22.83203125" style="171" customWidth="1"/>
    <col min="2767" max="2767" width="29.83203125" style="171" customWidth="1"/>
    <col min="2768" max="2940" width="9.33203125" style="171"/>
    <col min="2941" max="2941" width="8.5" style="171" customWidth="1"/>
    <col min="2942" max="2942" width="28.5" style="171" customWidth="1"/>
    <col min="2943" max="2943" width="0" style="171" hidden="1" customWidth="1"/>
    <col min="2944" max="2944" width="16.83203125" style="171" customWidth="1"/>
    <col min="2945" max="2945" width="37" style="171" customWidth="1"/>
    <col min="2946" max="2947" width="20" style="171" customWidth="1"/>
    <col min="2948" max="2948" width="25.6640625" style="171" customWidth="1"/>
    <col min="2949" max="2949" width="26.83203125" style="171" customWidth="1"/>
    <col min="2950" max="2959" width="22.83203125" style="171" customWidth="1"/>
    <col min="2960" max="3021" width="25" style="171" customWidth="1"/>
    <col min="3022" max="3022" width="22.83203125" style="171" customWidth="1"/>
    <col min="3023" max="3023" width="29.83203125" style="171" customWidth="1"/>
    <col min="3024" max="3196" width="9.33203125" style="171"/>
    <col min="3197" max="3197" width="8.5" style="171" customWidth="1"/>
    <col min="3198" max="3198" width="28.5" style="171" customWidth="1"/>
    <col min="3199" max="3199" width="0" style="171" hidden="1" customWidth="1"/>
    <col min="3200" max="3200" width="16.83203125" style="171" customWidth="1"/>
    <col min="3201" max="3201" width="37" style="171" customWidth="1"/>
    <col min="3202" max="3203" width="20" style="171" customWidth="1"/>
    <col min="3204" max="3204" width="25.6640625" style="171" customWidth="1"/>
    <col min="3205" max="3205" width="26.83203125" style="171" customWidth="1"/>
    <col min="3206" max="3215" width="22.83203125" style="171" customWidth="1"/>
    <col min="3216" max="3277" width="25" style="171" customWidth="1"/>
    <col min="3278" max="3278" width="22.83203125" style="171" customWidth="1"/>
    <col min="3279" max="3279" width="29.83203125" style="171" customWidth="1"/>
    <col min="3280" max="3452" width="9.33203125" style="171"/>
    <col min="3453" max="3453" width="8.5" style="171" customWidth="1"/>
    <col min="3454" max="3454" width="28.5" style="171" customWidth="1"/>
    <col min="3455" max="3455" width="0" style="171" hidden="1" customWidth="1"/>
    <col min="3456" max="3456" width="16.83203125" style="171" customWidth="1"/>
    <col min="3457" max="3457" width="37" style="171" customWidth="1"/>
    <col min="3458" max="3459" width="20" style="171" customWidth="1"/>
    <col min="3460" max="3460" width="25.6640625" style="171" customWidth="1"/>
    <col min="3461" max="3461" width="26.83203125" style="171" customWidth="1"/>
    <col min="3462" max="3471" width="22.83203125" style="171" customWidth="1"/>
    <col min="3472" max="3533" width="25" style="171" customWidth="1"/>
    <col min="3534" max="3534" width="22.83203125" style="171" customWidth="1"/>
    <col min="3535" max="3535" width="29.83203125" style="171" customWidth="1"/>
    <col min="3536" max="3708" width="9.33203125" style="171"/>
    <col min="3709" max="3709" width="8.5" style="171" customWidth="1"/>
    <col min="3710" max="3710" width="28.5" style="171" customWidth="1"/>
    <col min="3711" max="3711" width="0" style="171" hidden="1" customWidth="1"/>
    <col min="3712" max="3712" width="16.83203125" style="171" customWidth="1"/>
    <col min="3713" max="3713" width="37" style="171" customWidth="1"/>
    <col min="3714" max="3715" width="20" style="171" customWidth="1"/>
    <col min="3716" max="3716" width="25.6640625" style="171" customWidth="1"/>
    <col min="3717" max="3717" width="26.83203125" style="171" customWidth="1"/>
    <col min="3718" max="3727" width="22.83203125" style="171" customWidth="1"/>
    <col min="3728" max="3789" width="25" style="171" customWidth="1"/>
    <col min="3790" max="3790" width="22.83203125" style="171" customWidth="1"/>
    <col min="3791" max="3791" width="29.83203125" style="171" customWidth="1"/>
    <col min="3792" max="3964" width="9.33203125" style="171"/>
    <col min="3965" max="3965" width="8.5" style="171" customWidth="1"/>
    <col min="3966" max="3966" width="28.5" style="171" customWidth="1"/>
    <col min="3967" max="3967" width="0" style="171" hidden="1" customWidth="1"/>
    <col min="3968" max="3968" width="16.83203125" style="171" customWidth="1"/>
    <col min="3969" max="3969" width="37" style="171" customWidth="1"/>
    <col min="3970" max="3971" width="20" style="171" customWidth="1"/>
    <col min="3972" max="3972" width="25.6640625" style="171" customWidth="1"/>
    <col min="3973" max="3973" width="26.83203125" style="171" customWidth="1"/>
    <col min="3974" max="3983" width="22.83203125" style="171" customWidth="1"/>
    <col min="3984" max="4045" width="25" style="171" customWidth="1"/>
    <col min="4046" max="4046" width="22.83203125" style="171" customWidth="1"/>
    <col min="4047" max="4047" width="29.83203125" style="171" customWidth="1"/>
    <col min="4048" max="4220" width="9.33203125" style="171"/>
    <col min="4221" max="4221" width="8.5" style="171" customWidth="1"/>
    <col min="4222" max="4222" width="28.5" style="171" customWidth="1"/>
    <col min="4223" max="4223" width="0" style="171" hidden="1" customWidth="1"/>
    <col min="4224" max="4224" width="16.83203125" style="171" customWidth="1"/>
    <col min="4225" max="4225" width="37" style="171" customWidth="1"/>
    <col min="4226" max="4227" width="20" style="171" customWidth="1"/>
    <col min="4228" max="4228" width="25.6640625" style="171" customWidth="1"/>
    <col min="4229" max="4229" width="26.83203125" style="171" customWidth="1"/>
    <col min="4230" max="4239" width="22.83203125" style="171" customWidth="1"/>
    <col min="4240" max="4301" width="25" style="171" customWidth="1"/>
    <col min="4302" max="4302" width="22.83203125" style="171" customWidth="1"/>
    <col min="4303" max="4303" width="29.83203125" style="171" customWidth="1"/>
    <col min="4304" max="4476" width="9.33203125" style="171"/>
    <col min="4477" max="4477" width="8.5" style="171" customWidth="1"/>
    <col min="4478" max="4478" width="28.5" style="171" customWidth="1"/>
    <col min="4479" max="4479" width="0" style="171" hidden="1" customWidth="1"/>
    <col min="4480" max="4480" width="16.83203125" style="171" customWidth="1"/>
    <col min="4481" max="4481" width="37" style="171" customWidth="1"/>
    <col min="4482" max="4483" width="20" style="171" customWidth="1"/>
    <col min="4484" max="4484" width="25.6640625" style="171" customWidth="1"/>
    <col min="4485" max="4485" width="26.83203125" style="171" customWidth="1"/>
    <col min="4486" max="4495" width="22.83203125" style="171" customWidth="1"/>
    <col min="4496" max="4557" width="25" style="171" customWidth="1"/>
    <col min="4558" max="4558" width="22.83203125" style="171" customWidth="1"/>
    <col min="4559" max="4559" width="29.83203125" style="171" customWidth="1"/>
    <col min="4560" max="4732" width="9.33203125" style="171"/>
    <col min="4733" max="4733" width="8.5" style="171" customWidth="1"/>
    <col min="4734" max="4734" width="28.5" style="171" customWidth="1"/>
    <col min="4735" max="4735" width="0" style="171" hidden="1" customWidth="1"/>
    <col min="4736" max="4736" width="16.83203125" style="171" customWidth="1"/>
    <col min="4737" max="4737" width="37" style="171" customWidth="1"/>
    <col min="4738" max="4739" width="20" style="171" customWidth="1"/>
    <col min="4740" max="4740" width="25.6640625" style="171" customWidth="1"/>
    <col min="4741" max="4741" width="26.83203125" style="171" customWidth="1"/>
    <col min="4742" max="4751" width="22.83203125" style="171" customWidth="1"/>
    <col min="4752" max="4813" width="25" style="171" customWidth="1"/>
    <col min="4814" max="4814" width="22.83203125" style="171" customWidth="1"/>
    <col min="4815" max="4815" width="29.83203125" style="171" customWidth="1"/>
    <col min="4816" max="4988" width="9.33203125" style="171"/>
    <col min="4989" max="4989" width="8.5" style="171" customWidth="1"/>
    <col min="4990" max="4990" width="28.5" style="171" customWidth="1"/>
    <col min="4991" max="4991" width="0" style="171" hidden="1" customWidth="1"/>
    <col min="4992" max="4992" width="16.83203125" style="171" customWidth="1"/>
    <col min="4993" max="4993" width="37" style="171" customWidth="1"/>
    <col min="4994" max="4995" width="20" style="171" customWidth="1"/>
    <col min="4996" max="4996" width="25.6640625" style="171" customWidth="1"/>
    <col min="4997" max="4997" width="26.83203125" style="171" customWidth="1"/>
    <col min="4998" max="5007" width="22.83203125" style="171" customWidth="1"/>
    <col min="5008" max="5069" width="25" style="171" customWidth="1"/>
    <col min="5070" max="5070" width="22.83203125" style="171" customWidth="1"/>
    <col min="5071" max="5071" width="29.83203125" style="171" customWidth="1"/>
    <col min="5072" max="5244" width="9.33203125" style="171"/>
    <col min="5245" max="5245" width="8.5" style="171" customWidth="1"/>
    <col min="5246" max="5246" width="28.5" style="171" customWidth="1"/>
    <col min="5247" max="5247" width="0" style="171" hidden="1" customWidth="1"/>
    <col min="5248" max="5248" width="16.83203125" style="171" customWidth="1"/>
    <col min="5249" max="5249" width="37" style="171" customWidth="1"/>
    <col min="5250" max="5251" width="20" style="171" customWidth="1"/>
    <col min="5252" max="5252" width="25.6640625" style="171" customWidth="1"/>
    <col min="5253" max="5253" width="26.83203125" style="171" customWidth="1"/>
    <col min="5254" max="5263" width="22.83203125" style="171" customWidth="1"/>
    <col min="5264" max="5325" width="25" style="171" customWidth="1"/>
    <col min="5326" max="5326" width="22.83203125" style="171" customWidth="1"/>
    <col min="5327" max="5327" width="29.83203125" style="171" customWidth="1"/>
    <col min="5328" max="5500" width="9.33203125" style="171"/>
    <col min="5501" max="5501" width="8.5" style="171" customWidth="1"/>
    <col min="5502" max="5502" width="28.5" style="171" customWidth="1"/>
    <col min="5503" max="5503" width="0" style="171" hidden="1" customWidth="1"/>
    <col min="5504" max="5504" width="16.83203125" style="171" customWidth="1"/>
    <col min="5505" max="5505" width="37" style="171" customWidth="1"/>
    <col min="5506" max="5507" width="20" style="171" customWidth="1"/>
    <col min="5508" max="5508" width="25.6640625" style="171" customWidth="1"/>
    <col min="5509" max="5509" width="26.83203125" style="171" customWidth="1"/>
    <col min="5510" max="5519" width="22.83203125" style="171" customWidth="1"/>
    <col min="5520" max="5581" width="25" style="171" customWidth="1"/>
    <col min="5582" max="5582" width="22.83203125" style="171" customWidth="1"/>
    <col min="5583" max="5583" width="29.83203125" style="171" customWidth="1"/>
    <col min="5584" max="5756" width="9.33203125" style="171"/>
    <col min="5757" max="5757" width="8.5" style="171" customWidth="1"/>
    <col min="5758" max="5758" width="28.5" style="171" customWidth="1"/>
    <col min="5759" max="5759" width="0" style="171" hidden="1" customWidth="1"/>
    <col min="5760" max="5760" width="16.83203125" style="171" customWidth="1"/>
    <col min="5761" max="5761" width="37" style="171" customWidth="1"/>
    <col min="5762" max="5763" width="20" style="171" customWidth="1"/>
    <col min="5764" max="5764" width="25.6640625" style="171" customWidth="1"/>
    <col min="5765" max="5765" width="26.83203125" style="171" customWidth="1"/>
    <col min="5766" max="5775" width="22.83203125" style="171" customWidth="1"/>
    <col min="5776" max="5837" width="25" style="171" customWidth="1"/>
    <col min="5838" max="5838" width="22.83203125" style="171" customWidth="1"/>
    <col min="5839" max="5839" width="29.83203125" style="171" customWidth="1"/>
    <col min="5840" max="6012" width="9.33203125" style="171"/>
    <col min="6013" max="6013" width="8.5" style="171" customWidth="1"/>
    <col min="6014" max="6014" width="28.5" style="171" customWidth="1"/>
    <col min="6015" max="6015" width="0" style="171" hidden="1" customWidth="1"/>
    <col min="6016" max="6016" width="16.83203125" style="171" customWidth="1"/>
    <col min="6017" max="6017" width="37" style="171" customWidth="1"/>
    <col min="6018" max="6019" width="20" style="171" customWidth="1"/>
    <col min="6020" max="6020" width="25.6640625" style="171" customWidth="1"/>
    <col min="6021" max="6021" width="26.83203125" style="171" customWidth="1"/>
    <col min="6022" max="6031" width="22.83203125" style="171" customWidth="1"/>
    <col min="6032" max="6093" width="25" style="171" customWidth="1"/>
    <col min="6094" max="6094" width="22.83203125" style="171" customWidth="1"/>
    <col min="6095" max="6095" width="29.83203125" style="171" customWidth="1"/>
    <col min="6096" max="6268" width="9.33203125" style="171"/>
    <col min="6269" max="6269" width="8.5" style="171" customWidth="1"/>
    <col min="6270" max="6270" width="28.5" style="171" customWidth="1"/>
    <col min="6271" max="6271" width="0" style="171" hidden="1" customWidth="1"/>
    <col min="6272" max="6272" width="16.83203125" style="171" customWidth="1"/>
    <col min="6273" max="6273" width="37" style="171" customWidth="1"/>
    <col min="6274" max="6275" width="20" style="171" customWidth="1"/>
    <col min="6276" max="6276" width="25.6640625" style="171" customWidth="1"/>
    <col min="6277" max="6277" width="26.83203125" style="171" customWidth="1"/>
    <col min="6278" max="6287" width="22.83203125" style="171" customWidth="1"/>
    <col min="6288" max="6349" width="25" style="171" customWidth="1"/>
    <col min="6350" max="6350" width="22.83203125" style="171" customWidth="1"/>
    <col min="6351" max="6351" width="29.83203125" style="171" customWidth="1"/>
    <col min="6352" max="6524" width="9.33203125" style="171"/>
    <col min="6525" max="6525" width="8.5" style="171" customWidth="1"/>
    <col min="6526" max="6526" width="28.5" style="171" customWidth="1"/>
    <col min="6527" max="6527" width="0" style="171" hidden="1" customWidth="1"/>
    <col min="6528" max="6528" width="16.83203125" style="171" customWidth="1"/>
    <col min="6529" max="6529" width="37" style="171" customWidth="1"/>
    <col min="6530" max="6531" width="20" style="171" customWidth="1"/>
    <col min="6532" max="6532" width="25.6640625" style="171" customWidth="1"/>
    <col min="6533" max="6533" width="26.83203125" style="171" customWidth="1"/>
    <col min="6534" max="6543" width="22.83203125" style="171" customWidth="1"/>
    <col min="6544" max="6605" width="25" style="171" customWidth="1"/>
    <col min="6606" max="6606" width="22.83203125" style="171" customWidth="1"/>
    <col min="6607" max="6607" width="29.83203125" style="171" customWidth="1"/>
    <col min="6608" max="6780" width="9.33203125" style="171"/>
    <col min="6781" max="6781" width="8.5" style="171" customWidth="1"/>
    <col min="6782" max="6782" width="28.5" style="171" customWidth="1"/>
    <col min="6783" max="6783" width="0" style="171" hidden="1" customWidth="1"/>
    <col min="6784" max="6784" width="16.83203125" style="171" customWidth="1"/>
    <col min="6785" max="6785" width="37" style="171" customWidth="1"/>
    <col min="6786" max="6787" width="20" style="171" customWidth="1"/>
    <col min="6788" max="6788" width="25.6640625" style="171" customWidth="1"/>
    <col min="6789" max="6789" width="26.83203125" style="171" customWidth="1"/>
    <col min="6790" max="6799" width="22.83203125" style="171" customWidth="1"/>
    <col min="6800" max="6861" width="25" style="171" customWidth="1"/>
    <col min="6862" max="6862" width="22.83203125" style="171" customWidth="1"/>
    <col min="6863" max="6863" width="29.83203125" style="171" customWidth="1"/>
    <col min="6864" max="7036" width="9.33203125" style="171"/>
    <col min="7037" max="7037" width="8.5" style="171" customWidth="1"/>
    <col min="7038" max="7038" width="28.5" style="171" customWidth="1"/>
    <col min="7039" max="7039" width="0" style="171" hidden="1" customWidth="1"/>
    <col min="7040" max="7040" width="16.83203125" style="171" customWidth="1"/>
    <col min="7041" max="7041" width="37" style="171" customWidth="1"/>
    <col min="7042" max="7043" width="20" style="171" customWidth="1"/>
    <col min="7044" max="7044" width="25.6640625" style="171" customWidth="1"/>
    <col min="7045" max="7045" width="26.83203125" style="171" customWidth="1"/>
    <col min="7046" max="7055" width="22.83203125" style="171" customWidth="1"/>
    <col min="7056" max="7117" width="25" style="171" customWidth="1"/>
    <col min="7118" max="7118" width="22.83203125" style="171" customWidth="1"/>
    <col min="7119" max="7119" width="29.83203125" style="171" customWidth="1"/>
    <col min="7120" max="7292" width="9.33203125" style="171"/>
    <col min="7293" max="7293" width="8.5" style="171" customWidth="1"/>
    <col min="7294" max="7294" width="28.5" style="171" customWidth="1"/>
    <col min="7295" max="7295" width="0" style="171" hidden="1" customWidth="1"/>
    <col min="7296" max="7296" width="16.83203125" style="171" customWidth="1"/>
    <col min="7297" max="7297" width="37" style="171" customWidth="1"/>
    <col min="7298" max="7299" width="20" style="171" customWidth="1"/>
    <col min="7300" max="7300" width="25.6640625" style="171" customWidth="1"/>
    <col min="7301" max="7301" width="26.83203125" style="171" customWidth="1"/>
    <col min="7302" max="7311" width="22.83203125" style="171" customWidth="1"/>
    <col min="7312" max="7373" width="25" style="171" customWidth="1"/>
    <col min="7374" max="7374" width="22.83203125" style="171" customWidth="1"/>
    <col min="7375" max="7375" width="29.83203125" style="171" customWidth="1"/>
    <col min="7376" max="7548" width="9.33203125" style="171"/>
    <col min="7549" max="7549" width="8.5" style="171" customWidth="1"/>
    <col min="7550" max="7550" width="28.5" style="171" customWidth="1"/>
    <col min="7551" max="7551" width="0" style="171" hidden="1" customWidth="1"/>
    <col min="7552" max="7552" width="16.83203125" style="171" customWidth="1"/>
    <col min="7553" max="7553" width="37" style="171" customWidth="1"/>
    <col min="7554" max="7555" width="20" style="171" customWidth="1"/>
    <col min="7556" max="7556" width="25.6640625" style="171" customWidth="1"/>
    <col min="7557" max="7557" width="26.83203125" style="171" customWidth="1"/>
    <col min="7558" max="7567" width="22.83203125" style="171" customWidth="1"/>
    <col min="7568" max="7629" width="25" style="171" customWidth="1"/>
    <col min="7630" max="7630" width="22.83203125" style="171" customWidth="1"/>
    <col min="7631" max="7631" width="29.83203125" style="171" customWidth="1"/>
    <col min="7632" max="7804" width="9.33203125" style="171"/>
    <col min="7805" max="7805" width="8.5" style="171" customWidth="1"/>
    <col min="7806" max="7806" width="28.5" style="171" customWidth="1"/>
    <col min="7807" max="7807" width="0" style="171" hidden="1" customWidth="1"/>
    <col min="7808" max="7808" width="16.83203125" style="171" customWidth="1"/>
    <col min="7809" max="7809" width="37" style="171" customWidth="1"/>
    <col min="7810" max="7811" width="20" style="171" customWidth="1"/>
    <col min="7812" max="7812" width="25.6640625" style="171" customWidth="1"/>
    <col min="7813" max="7813" width="26.83203125" style="171" customWidth="1"/>
    <col min="7814" max="7823" width="22.83203125" style="171" customWidth="1"/>
    <col min="7824" max="7885" width="25" style="171" customWidth="1"/>
    <col min="7886" max="7886" width="22.83203125" style="171" customWidth="1"/>
    <col min="7887" max="7887" width="29.83203125" style="171" customWidth="1"/>
    <col min="7888" max="8060" width="9.33203125" style="171"/>
    <col min="8061" max="8061" width="8.5" style="171" customWidth="1"/>
    <col min="8062" max="8062" width="28.5" style="171" customWidth="1"/>
    <col min="8063" max="8063" width="0" style="171" hidden="1" customWidth="1"/>
    <col min="8064" max="8064" width="16.83203125" style="171" customWidth="1"/>
    <col min="8065" max="8065" width="37" style="171" customWidth="1"/>
    <col min="8066" max="8067" width="20" style="171" customWidth="1"/>
    <col min="8068" max="8068" width="25.6640625" style="171" customWidth="1"/>
    <col min="8069" max="8069" width="26.83203125" style="171" customWidth="1"/>
    <col min="8070" max="8079" width="22.83203125" style="171" customWidth="1"/>
    <col min="8080" max="8141" width="25" style="171" customWidth="1"/>
    <col min="8142" max="8142" width="22.83203125" style="171" customWidth="1"/>
    <col min="8143" max="8143" width="29.83203125" style="171" customWidth="1"/>
    <col min="8144" max="8316" width="9.33203125" style="171"/>
    <col min="8317" max="8317" width="8.5" style="171" customWidth="1"/>
    <col min="8318" max="8318" width="28.5" style="171" customWidth="1"/>
    <col min="8319" max="8319" width="0" style="171" hidden="1" customWidth="1"/>
    <col min="8320" max="8320" width="16.83203125" style="171" customWidth="1"/>
    <col min="8321" max="8321" width="37" style="171" customWidth="1"/>
    <col min="8322" max="8323" width="20" style="171" customWidth="1"/>
    <col min="8324" max="8324" width="25.6640625" style="171" customWidth="1"/>
    <col min="8325" max="8325" width="26.83203125" style="171" customWidth="1"/>
    <col min="8326" max="8335" width="22.83203125" style="171" customWidth="1"/>
    <col min="8336" max="8397" width="25" style="171" customWidth="1"/>
    <col min="8398" max="8398" width="22.83203125" style="171" customWidth="1"/>
    <col min="8399" max="8399" width="29.83203125" style="171" customWidth="1"/>
    <col min="8400" max="8572" width="9.33203125" style="171"/>
    <col min="8573" max="8573" width="8.5" style="171" customWidth="1"/>
    <col min="8574" max="8574" width="28.5" style="171" customWidth="1"/>
    <col min="8575" max="8575" width="0" style="171" hidden="1" customWidth="1"/>
    <col min="8576" max="8576" width="16.83203125" style="171" customWidth="1"/>
    <col min="8577" max="8577" width="37" style="171" customWidth="1"/>
    <col min="8578" max="8579" width="20" style="171" customWidth="1"/>
    <col min="8580" max="8580" width="25.6640625" style="171" customWidth="1"/>
    <col min="8581" max="8581" width="26.83203125" style="171" customWidth="1"/>
    <col min="8582" max="8591" width="22.83203125" style="171" customWidth="1"/>
    <col min="8592" max="8653" width="25" style="171" customWidth="1"/>
    <col min="8654" max="8654" width="22.83203125" style="171" customWidth="1"/>
    <col min="8655" max="8655" width="29.83203125" style="171" customWidth="1"/>
    <col min="8656" max="8828" width="9.33203125" style="171"/>
    <col min="8829" max="8829" width="8.5" style="171" customWidth="1"/>
    <col min="8830" max="8830" width="28.5" style="171" customWidth="1"/>
    <col min="8831" max="8831" width="0" style="171" hidden="1" customWidth="1"/>
    <col min="8832" max="8832" width="16.83203125" style="171" customWidth="1"/>
    <col min="8833" max="8833" width="37" style="171" customWidth="1"/>
    <col min="8834" max="8835" width="20" style="171" customWidth="1"/>
    <col min="8836" max="8836" width="25.6640625" style="171" customWidth="1"/>
    <col min="8837" max="8837" width="26.83203125" style="171" customWidth="1"/>
    <col min="8838" max="8847" width="22.83203125" style="171" customWidth="1"/>
    <col min="8848" max="8909" width="25" style="171" customWidth="1"/>
    <col min="8910" max="8910" width="22.83203125" style="171" customWidth="1"/>
    <col min="8911" max="8911" width="29.83203125" style="171" customWidth="1"/>
    <col min="8912" max="9084" width="9.33203125" style="171"/>
    <col min="9085" max="9085" width="8.5" style="171" customWidth="1"/>
    <col min="9086" max="9086" width="28.5" style="171" customWidth="1"/>
    <col min="9087" max="9087" width="0" style="171" hidden="1" customWidth="1"/>
    <col min="9088" max="9088" width="16.83203125" style="171" customWidth="1"/>
    <col min="9089" max="9089" width="37" style="171" customWidth="1"/>
    <col min="9090" max="9091" width="20" style="171" customWidth="1"/>
    <col min="9092" max="9092" width="25.6640625" style="171" customWidth="1"/>
    <col min="9093" max="9093" width="26.83203125" style="171" customWidth="1"/>
    <col min="9094" max="9103" width="22.83203125" style="171" customWidth="1"/>
    <col min="9104" max="9165" width="25" style="171" customWidth="1"/>
    <col min="9166" max="9166" width="22.83203125" style="171" customWidth="1"/>
    <col min="9167" max="9167" width="29.83203125" style="171" customWidth="1"/>
    <col min="9168" max="9340" width="9.33203125" style="171"/>
    <col min="9341" max="9341" width="8.5" style="171" customWidth="1"/>
    <col min="9342" max="9342" width="28.5" style="171" customWidth="1"/>
    <col min="9343" max="9343" width="0" style="171" hidden="1" customWidth="1"/>
    <col min="9344" max="9344" width="16.83203125" style="171" customWidth="1"/>
    <col min="9345" max="9345" width="37" style="171" customWidth="1"/>
    <col min="9346" max="9347" width="20" style="171" customWidth="1"/>
    <col min="9348" max="9348" width="25.6640625" style="171" customWidth="1"/>
    <col min="9349" max="9349" width="26.83203125" style="171" customWidth="1"/>
    <col min="9350" max="9359" width="22.83203125" style="171" customWidth="1"/>
    <col min="9360" max="9421" width="25" style="171" customWidth="1"/>
    <col min="9422" max="9422" width="22.83203125" style="171" customWidth="1"/>
    <col min="9423" max="9423" width="29.83203125" style="171" customWidth="1"/>
    <col min="9424" max="9596" width="9.33203125" style="171"/>
    <col min="9597" max="9597" width="8.5" style="171" customWidth="1"/>
    <col min="9598" max="9598" width="28.5" style="171" customWidth="1"/>
    <col min="9599" max="9599" width="0" style="171" hidden="1" customWidth="1"/>
    <col min="9600" max="9600" width="16.83203125" style="171" customWidth="1"/>
    <col min="9601" max="9601" width="37" style="171" customWidth="1"/>
    <col min="9602" max="9603" width="20" style="171" customWidth="1"/>
    <col min="9604" max="9604" width="25.6640625" style="171" customWidth="1"/>
    <col min="9605" max="9605" width="26.83203125" style="171" customWidth="1"/>
    <col min="9606" max="9615" width="22.83203125" style="171" customWidth="1"/>
    <col min="9616" max="9677" width="25" style="171" customWidth="1"/>
    <col min="9678" max="9678" width="22.83203125" style="171" customWidth="1"/>
    <col min="9679" max="9679" width="29.83203125" style="171" customWidth="1"/>
    <col min="9680" max="9852" width="9.33203125" style="171"/>
    <col min="9853" max="9853" width="8.5" style="171" customWidth="1"/>
    <col min="9854" max="9854" width="28.5" style="171" customWidth="1"/>
    <col min="9855" max="9855" width="0" style="171" hidden="1" customWidth="1"/>
    <col min="9856" max="9856" width="16.83203125" style="171" customWidth="1"/>
    <col min="9857" max="9857" width="37" style="171" customWidth="1"/>
    <col min="9858" max="9859" width="20" style="171" customWidth="1"/>
    <col min="9860" max="9860" width="25.6640625" style="171" customWidth="1"/>
    <col min="9861" max="9861" width="26.83203125" style="171" customWidth="1"/>
    <col min="9862" max="9871" width="22.83203125" style="171" customWidth="1"/>
    <col min="9872" max="9933" width="25" style="171" customWidth="1"/>
    <col min="9934" max="9934" width="22.83203125" style="171" customWidth="1"/>
    <col min="9935" max="9935" width="29.83203125" style="171" customWidth="1"/>
    <col min="9936" max="10108" width="9.33203125" style="171"/>
    <col min="10109" max="10109" width="8.5" style="171" customWidth="1"/>
    <col min="10110" max="10110" width="28.5" style="171" customWidth="1"/>
    <col min="10111" max="10111" width="0" style="171" hidden="1" customWidth="1"/>
    <col min="10112" max="10112" width="16.83203125" style="171" customWidth="1"/>
    <col min="10113" max="10113" width="37" style="171" customWidth="1"/>
    <col min="10114" max="10115" width="20" style="171" customWidth="1"/>
    <col min="10116" max="10116" width="25.6640625" style="171" customWidth="1"/>
    <col min="10117" max="10117" width="26.83203125" style="171" customWidth="1"/>
    <col min="10118" max="10127" width="22.83203125" style="171" customWidth="1"/>
    <col min="10128" max="10189" width="25" style="171" customWidth="1"/>
    <col min="10190" max="10190" width="22.83203125" style="171" customWidth="1"/>
    <col min="10191" max="10191" width="29.83203125" style="171" customWidth="1"/>
    <col min="10192" max="10364" width="9.33203125" style="171"/>
    <col min="10365" max="10365" width="8.5" style="171" customWidth="1"/>
    <col min="10366" max="10366" width="28.5" style="171" customWidth="1"/>
    <col min="10367" max="10367" width="0" style="171" hidden="1" customWidth="1"/>
    <col min="10368" max="10368" width="16.83203125" style="171" customWidth="1"/>
    <col min="10369" max="10369" width="37" style="171" customWidth="1"/>
    <col min="10370" max="10371" width="20" style="171" customWidth="1"/>
    <col min="10372" max="10372" width="25.6640625" style="171" customWidth="1"/>
    <col min="10373" max="10373" width="26.83203125" style="171" customWidth="1"/>
    <col min="10374" max="10383" width="22.83203125" style="171" customWidth="1"/>
    <col min="10384" max="10445" width="25" style="171" customWidth="1"/>
    <col min="10446" max="10446" width="22.83203125" style="171" customWidth="1"/>
    <col min="10447" max="10447" width="29.83203125" style="171" customWidth="1"/>
    <col min="10448" max="10620" width="9.33203125" style="171"/>
    <col min="10621" max="10621" width="8.5" style="171" customWidth="1"/>
    <col min="10622" max="10622" width="28.5" style="171" customWidth="1"/>
    <col min="10623" max="10623" width="0" style="171" hidden="1" customWidth="1"/>
    <col min="10624" max="10624" width="16.83203125" style="171" customWidth="1"/>
    <col min="10625" max="10625" width="37" style="171" customWidth="1"/>
    <col min="10626" max="10627" width="20" style="171" customWidth="1"/>
    <col min="10628" max="10628" width="25.6640625" style="171" customWidth="1"/>
    <col min="10629" max="10629" width="26.83203125" style="171" customWidth="1"/>
    <col min="10630" max="10639" width="22.83203125" style="171" customWidth="1"/>
    <col min="10640" max="10701" width="25" style="171" customWidth="1"/>
    <col min="10702" max="10702" width="22.83203125" style="171" customWidth="1"/>
    <col min="10703" max="10703" width="29.83203125" style="171" customWidth="1"/>
    <col min="10704" max="10876" width="9.33203125" style="171"/>
    <col min="10877" max="10877" width="8.5" style="171" customWidth="1"/>
    <col min="10878" max="10878" width="28.5" style="171" customWidth="1"/>
    <col min="10879" max="10879" width="0" style="171" hidden="1" customWidth="1"/>
    <col min="10880" max="10880" width="16.83203125" style="171" customWidth="1"/>
    <col min="10881" max="10881" width="37" style="171" customWidth="1"/>
    <col min="10882" max="10883" width="20" style="171" customWidth="1"/>
    <col min="10884" max="10884" width="25.6640625" style="171" customWidth="1"/>
    <col min="10885" max="10885" width="26.83203125" style="171" customWidth="1"/>
    <col min="10886" max="10895" width="22.83203125" style="171" customWidth="1"/>
    <col min="10896" max="10957" width="25" style="171" customWidth="1"/>
    <col min="10958" max="10958" width="22.83203125" style="171" customWidth="1"/>
    <col min="10959" max="10959" width="29.83203125" style="171" customWidth="1"/>
    <col min="10960" max="11132" width="9.33203125" style="171"/>
    <col min="11133" max="11133" width="8.5" style="171" customWidth="1"/>
    <col min="11134" max="11134" width="28.5" style="171" customWidth="1"/>
    <col min="11135" max="11135" width="0" style="171" hidden="1" customWidth="1"/>
    <col min="11136" max="11136" width="16.83203125" style="171" customWidth="1"/>
    <col min="11137" max="11137" width="37" style="171" customWidth="1"/>
    <col min="11138" max="11139" width="20" style="171" customWidth="1"/>
    <col min="11140" max="11140" width="25.6640625" style="171" customWidth="1"/>
    <col min="11141" max="11141" width="26.83203125" style="171" customWidth="1"/>
    <col min="11142" max="11151" width="22.83203125" style="171" customWidth="1"/>
    <col min="11152" max="11213" width="25" style="171" customWidth="1"/>
    <col min="11214" max="11214" width="22.83203125" style="171" customWidth="1"/>
    <col min="11215" max="11215" width="29.83203125" style="171" customWidth="1"/>
    <col min="11216" max="11388" width="9.33203125" style="171"/>
    <col min="11389" max="11389" width="8.5" style="171" customWidth="1"/>
    <col min="11390" max="11390" width="28.5" style="171" customWidth="1"/>
    <col min="11391" max="11391" width="0" style="171" hidden="1" customWidth="1"/>
    <col min="11392" max="11392" width="16.83203125" style="171" customWidth="1"/>
    <col min="11393" max="11393" width="37" style="171" customWidth="1"/>
    <col min="11394" max="11395" width="20" style="171" customWidth="1"/>
    <col min="11396" max="11396" width="25.6640625" style="171" customWidth="1"/>
    <col min="11397" max="11397" width="26.83203125" style="171" customWidth="1"/>
    <col min="11398" max="11407" width="22.83203125" style="171" customWidth="1"/>
    <col min="11408" max="11469" width="25" style="171" customWidth="1"/>
    <col min="11470" max="11470" width="22.83203125" style="171" customWidth="1"/>
    <col min="11471" max="11471" width="29.83203125" style="171" customWidth="1"/>
    <col min="11472" max="11644" width="9.33203125" style="171"/>
    <col min="11645" max="11645" width="8.5" style="171" customWidth="1"/>
    <col min="11646" max="11646" width="28.5" style="171" customWidth="1"/>
    <col min="11647" max="11647" width="0" style="171" hidden="1" customWidth="1"/>
    <col min="11648" max="11648" width="16.83203125" style="171" customWidth="1"/>
    <col min="11649" max="11649" width="37" style="171" customWidth="1"/>
    <col min="11650" max="11651" width="20" style="171" customWidth="1"/>
    <col min="11652" max="11652" width="25.6640625" style="171" customWidth="1"/>
    <col min="11653" max="11653" width="26.83203125" style="171" customWidth="1"/>
    <col min="11654" max="11663" width="22.83203125" style="171" customWidth="1"/>
    <col min="11664" max="11725" width="25" style="171" customWidth="1"/>
    <col min="11726" max="11726" width="22.83203125" style="171" customWidth="1"/>
    <col min="11727" max="11727" width="29.83203125" style="171" customWidth="1"/>
    <col min="11728" max="11900" width="9.33203125" style="171"/>
    <col min="11901" max="11901" width="8.5" style="171" customWidth="1"/>
    <col min="11902" max="11902" width="28.5" style="171" customWidth="1"/>
    <col min="11903" max="11903" width="0" style="171" hidden="1" customWidth="1"/>
    <col min="11904" max="11904" width="16.83203125" style="171" customWidth="1"/>
    <col min="11905" max="11905" width="37" style="171" customWidth="1"/>
    <col min="11906" max="11907" width="20" style="171" customWidth="1"/>
    <col min="11908" max="11908" width="25.6640625" style="171" customWidth="1"/>
    <col min="11909" max="11909" width="26.83203125" style="171" customWidth="1"/>
    <col min="11910" max="11919" width="22.83203125" style="171" customWidth="1"/>
    <col min="11920" max="11981" width="25" style="171" customWidth="1"/>
    <col min="11982" max="11982" width="22.83203125" style="171" customWidth="1"/>
    <col min="11983" max="11983" width="29.83203125" style="171" customWidth="1"/>
    <col min="11984" max="12156" width="9.33203125" style="171"/>
    <col min="12157" max="12157" width="8.5" style="171" customWidth="1"/>
    <col min="12158" max="12158" width="28.5" style="171" customWidth="1"/>
    <col min="12159" max="12159" width="0" style="171" hidden="1" customWidth="1"/>
    <col min="12160" max="12160" width="16.83203125" style="171" customWidth="1"/>
    <col min="12161" max="12161" width="37" style="171" customWidth="1"/>
    <col min="12162" max="12163" width="20" style="171" customWidth="1"/>
    <col min="12164" max="12164" width="25.6640625" style="171" customWidth="1"/>
    <col min="12165" max="12165" width="26.83203125" style="171" customWidth="1"/>
    <col min="12166" max="12175" width="22.83203125" style="171" customWidth="1"/>
    <col min="12176" max="12237" width="25" style="171" customWidth="1"/>
    <col min="12238" max="12238" width="22.83203125" style="171" customWidth="1"/>
    <col min="12239" max="12239" width="29.83203125" style="171" customWidth="1"/>
    <col min="12240" max="12412" width="9.33203125" style="171"/>
    <col min="12413" max="12413" width="8.5" style="171" customWidth="1"/>
    <col min="12414" max="12414" width="28.5" style="171" customWidth="1"/>
    <col min="12415" max="12415" width="0" style="171" hidden="1" customWidth="1"/>
    <col min="12416" max="12416" width="16.83203125" style="171" customWidth="1"/>
    <col min="12417" max="12417" width="37" style="171" customWidth="1"/>
    <col min="12418" max="12419" width="20" style="171" customWidth="1"/>
    <col min="12420" max="12420" width="25.6640625" style="171" customWidth="1"/>
    <col min="12421" max="12421" width="26.83203125" style="171" customWidth="1"/>
    <col min="12422" max="12431" width="22.83203125" style="171" customWidth="1"/>
    <col min="12432" max="12493" width="25" style="171" customWidth="1"/>
    <col min="12494" max="12494" width="22.83203125" style="171" customWidth="1"/>
    <col min="12495" max="12495" width="29.83203125" style="171" customWidth="1"/>
    <col min="12496" max="12668" width="9.33203125" style="171"/>
    <col min="12669" max="12669" width="8.5" style="171" customWidth="1"/>
    <col min="12670" max="12670" width="28.5" style="171" customWidth="1"/>
    <col min="12671" max="12671" width="0" style="171" hidden="1" customWidth="1"/>
    <col min="12672" max="12672" width="16.83203125" style="171" customWidth="1"/>
    <col min="12673" max="12673" width="37" style="171" customWidth="1"/>
    <col min="12674" max="12675" width="20" style="171" customWidth="1"/>
    <col min="12676" max="12676" width="25.6640625" style="171" customWidth="1"/>
    <col min="12677" max="12677" width="26.83203125" style="171" customWidth="1"/>
    <col min="12678" max="12687" width="22.83203125" style="171" customWidth="1"/>
    <col min="12688" max="12749" width="25" style="171" customWidth="1"/>
    <col min="12750" max="12750" width="22.83203125" style="171" customWidth="1"/>
    <col min="12751" max="12751" width="29.83203125" style="171" customWidth="1"/>
    <col min="12752" max="12924" width="9.33203125" style="171"/>
    <col min="12925" max="12925" width="8.5" style="171" customWidth="1"/>
    <col min="12926" max="12926" width="28.5" style="171" customWidth="1"/>
    <col min="12927" max="12927" width="0" style="171" hidden="1" customWidth="1"/>
    <col min="12928" max="12928" width="16.83203125" style="171" customWidth="1"/>
    <col min="12929" max="12929" width="37" style="171" customWidth="1"/>
    <col min="12930" max="12931" width="20" style="171" customWidth="1"/>
    <col min="12932" max="12932" width="25.6640625" style="171" customWidth="1"/>
    <col min="12933" max="12933" width="26.83203125" style="171" customWidth="1"/>
    <col min="12934" max="12943" width="22.83203125" style="171" customWidth="1"/>
    <col min="12944" max="13005" width="25" style="171" customWidth="1"/>
    <col min="13006" max="13006" width="22.83203125" style="171" customWidth="1"/>
    <col min="13007" max="13007" width="29.83203125" style="171" customWidth="1"/>
    <col min="13008" max="13180" width="9.33203125" style="171"/>
    <col min="13181" max="13181" width="8.5" style="171" customWidth="1"/>
    <col min="13182" max="13182" width="28.5" style="171" customWidth="1"/>
    <col min="13183" max="13183" width="0" style="171" hidden="1" customWidth="1"/>
    <col min="13184" max="13184" width="16.83203125" style="171" customWidth="1"/>
    <col min="13185" max="13185" width="37" style="171" customWidth="1"/>
    <col min="13186" max="13187" width="20" style="171" customWidth="1"/>
    <col min="13188" max="13188" width="25.6640625" style="171" customWidth="1"/>
    <col min="13189" max="13189" width="26.83203125" style="171" customWidth="1"/>
    <col min="13190" max="13199" width="22.83203125" style="171" customWidth="1"/>
    <col min="13200" max="13261" width="25" style="171" customWidth="1"/>
    <col min="13262" max="13262" width="22.83203125" style="171" customWidth="1"/>
    <col min="13263" max="13263" width="29.83203125" style="171" customWidth="1"/>
    <col min="13264" max="13436" width="9.33203125" style="171"/>
    <col min="13437" max="13437" width="8.5" style="171" customWidth="1"/>
    <col min="13438" max="13438" width="28.5" style="171" customWidth="1"/>
    <col min="13439" max="13439" width="0" style="171" hidden="1" customWidth="1"/>
    <col min="13440" max="13440" width="16.83203125" style="171" customWidth="1"/>
    <col min="13441" max="13441" width="37" style="171" customWidth="1"/>
    <col min="13442" max="13443" width="20" style="171" customWidth="1"/>
    <col min="13444" max="13444" width="25.6640625" style="171" customWidth="1"/>
    <col min="13445" max="13445" width="26.83203125" style="171" customWidth="1"/>
    <col min="13446" max="13455" width="22.83203125" style="171" customWidth="1"/>
    <col min="13456" max="13517" width="25" style="171" customWidth="1"/>
    <col min="13518" max="13518" width="22.83203125" style="171" customWidth="1"/>
    <col min="13519" max="13519" width="29.83203125" style="171" customWidth="1"/>
    <col min="13520" max="13692" width="9.33203125" style="171"/>
    <col min="13693" max="13693" width="8.5" style="171" customWidth="1"/>
    <col min="13694" max="13694" width="28.5" style="171" customWidth="1"/>
    <col min="13695" max="13695" width="0" style="171" hidden="1" customWidth="1"/>
    <col min="13696" max="13696" width="16.83203125" style="171" customWidth="1"/>
    <col min="13697" max="13697" width="37" style="171" customWidth="1"/>
    <col min="13698" max="13699" width="20" style="171" customWidth="1"/>
    <col min="13700" max="13700" width="25.6640625" style="171" customWidth="1"/>
    <col min="13701" max="13701" width="26.83203125" style="171" customWidth="1"/>
    <col min="13702" max="13711" width="22.83203125" style="171" customWidth="1"/>
    <col min="13712" max="13773" width="25" style="171" customWidth="1"/>
    <col min="13774" max="13774" width="22.83203125" style="171" customWidth="1"/>
    <col min="13775" max="13775" width="29.83203125" style="171" customWidth="1"/>
    <col min="13776" max="13948" width="9.33203125" style="171"/>
    <col min="13949" max="13949" width="8.5" style="171" customWidth="1"/>
    <col min="13950" max="13950" width="28.5" style="171" customWidth="1"/>
    <col min="13951" max="13951" width="0" style="171" hidden="1" customWidth="1"/>
    <col min="13952" max="13952" width="16.83203125" style="171" customWidth="1"/>
    <col min="13953" max="13953" width="37" style="171" customWidth="1"/>
    <col min="13954" max="13955" width="20" style="171" customWidth="1"/>
    <col min="13956" max="13956" width="25.6640625" style="171" customWidth="1"/>
    <col min="13957" max="13957" width="26.83203125" style="171" customWidth="1"/>
    <col min="13958" max="13967" width="22.83203125" style="171" customWidth="1"/>
    <col min="13968" max="14029" width="25" style="171" customWidth="1"/>
    <col min="14030" max="14030" width="22.83203125" style="171" customWidth="1"/>
    <col min="14031" max="14031" width="29.83203125" style="171" customWidth="1"/>
    <col min="14032" max="14204" width="9.33203125" style="171"/>
    <col min="14205" max="14205" width="8.5" style="171" customWidth="1"/>
    <col min="14206" max="14206" width="28.5" style="171" customWidth="1"/>
    <col min="14207" max="14207" width="0" style="171" hidden="1" customWidth="1"/>
    <col min="14208" max="14208" width="16.83203125" style="171" customWidth="1"/>
    <col min="14209" max="14209" width="37" style="171" customWidth="1"/>
    <col min="14210" max="14211" width="20" style="171" customWidth="1"/>
    <col min="14212" max="14212" width="25.6640625" style="171" customWidth="1"/>
    <col min="14213" max="14213" width="26.83203125" style="171" customWidth="1"/>
    <col min="14214" max="14223" width="22.83203125" style="171" customWidth="1"/>
    <col min="14224" max="14285" width="25" style="171" customWidth="1"/>
    <col min="14286" max="14286" width="22.83203125" style="171" customWidth="1"/>
    <col min="14287" max="14287" width="29.83203125" style="171" customWidth="1"/>
    <col min="14288" max="14460" width="9.33203125" style="171"/>
    <col min="14461" max="14461" width="8.5" style="171" customWidth="1"/>
    <col min="14462" max="14462" width="28.5" style="171" customWidth="1"/>
    <col min="14463" max="14463" width="0" style="171" hidden="1" customWidth="1"/>
    <col min="14464" max="14464" width="16.83203125" style="171" customWidth="1"/>
    <col min="14465" max="14465" width="37" style="171" customWidth="1"/>
    <col min="14466" max="14467" width="20" style="171" customWidth="1"/>
    <col min="14468" max="14468" width="25.6640625" style="171" customWidth="1"/>
    <col min="14469" max="14469" width="26.83203125" style="171" customWidth="1"/>
    <col min="14470" max="14479" width="22.83203125" style="171" customWidth="1"/>
    <col min="14480" max="14541" width="25" style="171" customWidth="1"/>
    <col min="14542" max="14542" width="22.83203125" style="171" customWidth="1"/>
    <col min="14543" max="14543" width="29.83203125" style="171" customWidth="1"/>
    <col min="14544" max="14716" width="9.33203125" style="171"/>
    <col min="14717" max="14717" width="8.5" style="171" customWidth="1"/>
    <col min="14718" max="14718" width="28.5" style="171" customWidth="1"/>
    <col min="14719" max="14719" width="0" style="171" hidden="1" customWidth="1"/>
    <col min="14720" max="14720" width="16.83203125" style="171" customWidth="1"/>
    <col min="14721" max="14721" width="37" style="171" customWidth="1"/>
    <col min="14722" max="14723" width="20" style="171" customWidth="1"/>
    <col min="14724" max="14724" width="25.6640625" style="171" customWidth="1"/>
    <col min="14725" max="14725" width="26.83203125" style="171" customWidth="1"/>
    <col min="14726" max="14735" width="22.83203125" style="171" customWidth="1"/>
    <col min="14736" max="14797" width="25" style="171" customWidth="1"/>
    <col min="14798" max="14798" width="22.83203125" style="171" customWidth="1"/>
    <col min="14799" max="14799" width="29.83203125" style="171" customWidth="1"/>
    <col min="14800" max="14972" width="9.33203125" style="171"/>
    <col min="14973" max="14973" width="8.5" style="171" customWidth="1"/>
    <col min="14974" max="14974" width="28.5" style="171" customWidth="1"/>
    <col min="14975" max="14975" width="0" style="171" hidden="1" customWidth="1"/>
    <col min="14976" max="14976" width="16.83203125" style="171" customWidth="1"/>
    <col min="14977" max="14977" width="37" style="171" customWidth="1"/>
    <col min="14978" max="14979" width="20" style="171" customWidth="1"/>
    <col min="14980" max="14980" width="25.6640625" style="171" customWidth="1"/>
    <col min="14981" max="14981" width="26.83203125" style="171" customWidth="1"/>
    <col min="14982" max="14991" width="22.83203125" style="171" customWidth="1"/>
    <col min="14992" max="15053" width="25" style="171" customWidth="1"/>
    <col min="15054" max="15054" width="22.83203125" style="171" customWidth="1"/>
    <col min="15055" max="15055" width="29.83203125" style="171" customWidth="1"/>
    <col min="15056" max="15228" width="9.33203125" style="171"/>
    <col min="15229" max="15229" width="8.5" style="171" customWidth="1"/>
    <col min="15230" max="15230" width="28.5" style="171" customWidth="1"/>
    <col min="15231" max="15231" width="0" style="171" hidden="1" customWidth="1"/>
    <col min="15232" max="15232" width="16.83203125" style="171" customWidth="1"/>
    <col min="15233" max="15233" width="37" style="171" customWidth="1"/>
    <col min="15234" max="15235" width="20" style="171" customWidth="1"/>
    <col min="15236" max="15236" width="25.6640625" style="171" customWidth="1"/>
    <col min="15237" max="15237" width="26.83203125" style="171" customWidth="1"/>
    <col min="15238" max="15247" width="22.83203125" style="171" customWidth="1"/>
    <col min="15248" max="15309" width="25" style="171" customWidth="1"/>
    <col min="15310" max="15310" width="22.83203125" style="171" customWidth="1"/>
    <col min="15311" max="15311" width="29.83203125" style="171" customWidth="1"/>
    <col min="15312" max="15484" width="9.33203125" style="171"/>
    <col min="15485" max="15485" width="8.5" style="171" customWidth="1"/>
    <col min="15486" max="15486" width="28.5" style="171" customWidth="1"/>
    <col min="15487" max="15487" width="0" style="171" hidden="1" customWidth="1"/>
    <col min="15488" max="15488" width="16.83203125" style="171" customWidth="1"/>
    <col min="15489" max="15489" width="37" style="171" customWidth="1"/>
    <col min="15490" max="15491" width="20" style="171" customWidth="1"/>
    <col min="15492" max="15492" width="25.6640625" style="171" customWidth="1"/>
    <col min="15493" max="15493" width="26.83203125" style="171" customWidth="1"/>
    <col min="15494" max="15503" width="22.83203125" style="171" customWidth="1"/>
    <col min="15504" max="15565" width="25" style="171" customWidth="1"/>
    <col min="15566" max="15566" width="22.83203125" style="171" customWidth="1"/>
    <col min="15567" max="15567" width="29.83203125" style="171" customWidth="1"/>
    <col min="15568" max="15740" width="9.33203125" style="171"/>
    <col min="15741" max="15741" width="8.5" style="171" customWidth="1"/>
    <col min="15742" max="15742" width="28.5" style="171" customWidth="1"/>
    <col min="15743" max="15743" width="0" style="171" hidden="1" customWidth="1"/>
    <col min="15744" max="15744" width="16.83203125" style="171" customWidth="1"/>
    <col min="15745" max="15745" width="37" style="171" customWidth="1"/>
    <col min="15746" max="15747" width="20" style="171" customWidth="1"/>
    <col min="15748" max="15748" width="25.6640625" style="171" customWidth="1"/>
    <col min="15749" max="15749" width="26.83203125" style="171" customWidth="1"/>
    <col min="15750" max="15759" width="22.83203125" style="171" customWidth="1"/>
    <col min="15760" max="15821" width="25" style="171" customWidth="1"/>
    <col min="15822" max="15822" width="22.83203125" style="171" customWidth="1"/>
    <col min="15823" max="15823" width="29.83203125" style="171" customWidth="1"/>
    <col min="15824" max="16384" width="9.33203125" style="171"/>
  </cols>
  <sheetData>
    <row r="1" spans="1:17" s="157" customFormat="1" ht="15" x14ac:dyDescent="0.2">
      <c r="A1" s="156" t="s">
        <v>503</v>
      </c>
      <c r="B1" s="376"/>
      <c r="C1" s="156"/>
      <c r="D1" s="304"/>
      <c r="F1" s="158"/>
      <c r="I1" s="365"/>
      <c r="J1" s="362"/>
      <c r="Q1" s="159"/>
    </row>
    <row r="2" spans="1:17" s="157" customFormat="1" ht="15" x14ac:dyDescent="0.2">
      <c r="A2" s="156" t="s">
        <v>504</v>
      </c>
      <c r="B2" s="376"/>
      <c r="C2" s="156"/>
      <c r="D2" s="304"/>
      <c r="F2" s="158"/>
      <c r="I2" s="365"/>
      <c r="J2" s="362"/>
      <c r="Q2" s="159"/>
    </row>
    <row r="3" spans="1:17" s="157" customFormat="1" ht="15" x14ac:dyDescent="0.2">
      <c r="A3" s="157" t="s">
        <v>1089</v>
      </c>
      <c r="B3" s="377"/>
      <c r="D3" s="304"/>
      <c r="F3" s="158"/>
      <c r="I3" s="365"/>
      <c r="J3" s="362"/>
      <c r="Q3" s="159"/>
    </row>
    <row r="4" spans="1:17" s="157" customFormat="1" ht="15" x14ac:dyDescent="0.2">
      <c r="A4" s="157" t="s">
        <v>505</v>
      </c>
      <c r="B4" s="377"/>
      <c r="D4" s="304"/>
      <c r="F4" s="158"/>
      <c r="I4" s="365"/>
      <c r="J4" s="362"/>
      <c r="Q4" s="159"/>
    </row>
    <row r="5" spans="1:17" s="161" customFormat="1" x14ac:dyDescent="0.2">
      <c r="B5" s="378"/>
      <c r="D5" s="305"/>
      <c r="F5" s="162"/>
      <c r="I5" s="366"/>
      <c r="J5" s="363"/>
    </row>
    <row r="6" spans="1:17" s="163" customFormat="1" ht="63.75" x14ac:dyDescent="0.2">
      <c r="A6" s="314" t="s">
        <v>506</v>
      </c>
      <c r="B6" s="379" t="s">
        <v>507</v>
      </c>
      <c r="C6" s="312" t="s">
        <v>508</v>
      </c>
      <c r="D6" s="306" t="s">
        <v>509</v>
      </c>
      <c r="E6" s="312" t="s">
        <v>510</v>
      </c>
      <c r="F6" s="312" t="s">
        <v>511</v>
      </c>
      <c r="G6" s="312" t="s">
        <v>513</v>
      </c>
      <c r="H6" s="312" t="s">
        <v>514</v>
      </c>
      <c r="I6" s="313" t="s">
        <v>1091</v>
      </c>
      <c r="J6" s="313" t="s">
        <v>515</v>
      </c>
      <c r="K6" s="312" t="s">
        <v>516</v>
      </c>
      <c r="L6" s="312" t="s">
        <v>517</v>
      </c>
      <c r="M6" s="312" t="s">
        <v>518</v>
      </c>
      <c r="N6" s="312" t="s">
        <v>519</v>
      </c>
      <c r="O6" s="312" t="s">
        <v>520</v>
      </c>
      <c r="P6" s="300" t="s">
        <v>521</v>
      </c>
      <c r="Q6" s="301" t="s">
        <v>522</v>
      </c>
    </row>
    <row r="7" spans="1:17" ht="30" x14ac:dyDescent="0.2">
      <c r="A7" s="164">
        <v>1</v>
      </c>
      <c r="B7" s="380" t="s">
        <v>539</v>
      </c>
      <c r="C7" s="165">
        <v>55540</v>
      </c>
      <c r="D7" s="170" t="s">
        <v>1053</v>
      </c>
      <c r="E7" s="167" t="s">
        <v>494</v>
      </c>
      <c r="F7" s="168">
        <v>42222</v>
      </c>
      <c r="G7" s="166" t="s">
        <v>525</v>
      </c>
      <c r="H7" s="164">
        <v>1</v>
      </c>
      <c r="I7" s="367">
        <f>J7/H7</f>
        <v>11354.566210937499</v>
      </c>
      <c r="J7" s="368">
        <v>11354.566210937499</v>
      </c>
      <c r="K7" s="169" t="s">
        <v>537</v>
      </c>
      <c r="L7" s="166" t="s">
        <v>538</v>
      </c>
      <c r="M7" s="165" t="s">
        <v>533</v>
      </c>
      <c r="N7" s="164" t="s">
        <v>528</v>
      </c>
      <c r="O7" s="169" t="s">
        <v>529</v>
      </c>
      <c r="P7" s="165" t="s">
        <v>1056</v>
      </c>
      <c r="Q7" s="302" t="s">
        <v>530</v>
      </c>
    </row>
    <row r="8" spans="1:17" ht="25.5" x14ac:dyDescent="0.2">
      <c r="A8" s="164">
        <f t="shared" ref="A8:A119" si="0">A7+1</f>
        <v>2</v>
      </c>
      <c r="B8" s="380" t="s">
        <v>523</v>
      </c>
      <c r="C8" s="165">
        <v>34745</v>
      </c>
      <c r="D8" s="170" t="s">
        <v>1053</v>
      </c>
      <c r="E8" s="167" t="s">
        <v>495</v>
      </c>
      <c r="F8" s="168">
        <v>41856</v>
      </c>
      <c r="G8" s="166" t="s">
        <v>525</v>
      </c>
      <c r="H8" s="164">
        <v>1</v>
      </c>
      <c r="I8" s="367">
        <f t="shared" ref="I8:I71" si="1">J8/H8</f>
        <v>610087.01234374999</v>
      </c>
      <c r="J8" s="368">
        <v>610087.01234374999</v>
      </c>
      <c r="K8" s="169" t="s">
        <v>537</v>
      </c>
      <c r="L8" s="166" t="s">
        <v>538</v>
      </c>
      <c r="M8" s="165" t="s">
        <v>533</v>
      </c>
      <c r="N8" s="164" t="s">
        <v>528</v>
      </c>
      <c r="O8" s="169" t="s">
        <v>529</v>
      </c>
      <c r="P8" s="165" t="s">
        <v>1056</v>
      </c>
      <c r="Q8" s="302" t="s">
        <v>541</v>
      </c>
    </row>
    <row r="9" spans="1:17" ht="60" x14ac:dyDescent="0.2">
      <c r="A9" s="164">
        <f t="shared" si="0"/>
        <v>3</v>
      </c>
      <c r="B9" s="380" t="s">
        <v>523</v>
      </c>
      <c r="C9" s="165">
        <v>39189</v>
      </c>
      <c r="D9" s="170" t="s">
        <v>1053</v>
      </c>
      <c r="E9" s="167" t="s">
        <v>496</v>
      </c>
      <c r="F9" s="168">
        <v>41312</v>
      </c>
      <c r="G9" s="166" t="s">
        <v>525</v>
      </c>
      <c r="H9" s="164">
        <v>1</v>
      </c>
      <c r="I9" s="367">
        <f t="shared" si="1"/>
        <v>241254.98260039065</v>
      </c>
      <c r="J9" s="368">
        <v>241254.98260039065</v>
      </c>
      <c r="K9" s="169" t="s">
        <v>537</v>
      </c>
      <c r="L9" s="166" t="s">
        <v>538</v>
      </c>
      <c r="M9" s="165" t="s">
        <v>543</v>
      </c>
      <c r="N9" s="164" t="s">
        <v>528</v>
      </c>
      <c r="O9" s="169" t="s">
        <v>529</v>
      </c>
      <c r="P9" s="165" t="s">
        <v>1056</v>
      </c>
      <c r="Q9" s="302" t="s">
        <v>534</v>
      </c>
    </row>
    <row r="10" spans="1:17" ht="30" x14ac:dyDescent="0.2">
      <c r="A10" s="164">
        <f t="shared" si="0"/>
        <v>4</v>
      </c>
      <c r="B10" s="380" t="s">
        <v>546</v>
      </c>
      <c r="C10" s="165">
        <v>20615</v>
      </c>
      <c r="D10" s="170" t="s">
        <v>1053</v>
      </c>
      <c r="E10" s="167" t="s">
        <v>497</v>
      </c>
      <c r="F10" s="168" t="s">
        <v>555</v>
      </c>
      <c r="G10" s="166" t="s">
        <v>525</v>
      </c>
      <c r="H10" s="164">
        <v>1</v>
      </c>
      <c r="I10" s="367">
        <f t="shared" si="1"/>
        <v>4513530.1546472656</v>
      </c>
      <c r="J10" s="368">
        <v>4513530.1546472656</v>
      </c>
      <c r="K10" s="169" t="s">
        <v>537</v>
      </c>
      <c r="L10" s="166" t="s">
        <v>538</v>
      </c>
      <c r="M10" s="165" t="s">
        <v>533</v>
      </c>
      <c r="N10" s="164" t="s">
        <v>528</v>
      </c>
      <c r="O10" s="169" t="s">
        <v>529</v>
      </c>
      <c r="P10" s="165" t="s">
        <v>1056</v>
      </c>
      <c r="Q10" s="302" t="s">
        <v>541</v>
      </c>
    </row>
    <row r="11" spans="1:17" ht="25.5" x14ac:dyDescent="0.2">
      <c r="A11" s="164">
        <f t="shared" si="0"/>
        <v>5</v>
      </c>
      <c r="B11" s="380" t="s">
        <v>539</v>
      </c>
      <c r="C11" s="165">
        <v>60526</v>
      </c>
      <c r="D11" s="170" t="s">
        <v>1053</v>
      </c>
      <c r="E11" s="167" t="s">
        <v>498</v>
      </c>
      <c r="F11" s="168">
        <v>42557</v>
      </c>
      <c r="G11" s="166" t="s">
        <v>525</v>
      </c>
      <c r="H11" s="164">
        <v>1</v>
      </c>
      <c r="I11" s="367">
        <f t="shared" si="1"/>
        <v>18260.943906249999</v>
      </c>
      <c r="J11" s="368">
        <v>18260.943906249999</v>
      </c>
      <c r="K11" s="169" t="s">
        <v>537</v>
      </c>
      <c r="L11" s="166" t="s">
        <v>538</v>
      </c>
      <c r="M11" s="165" t="s">
        <v>533</v>
      </c>
      <c r="N11" s="164" t="s">
        <v>528</v>
      </c>
      <c r="O11" s="169" t="s">
        <v>529</v>
      </c>
      <c r="P11" s="165" t="s">
        <v>1056</v>
      </c>
      <c r="Q11" s="302" t="s">
        <v>541</v>
      </c>
    </row>
    <row r="12" spans="1:17" ht="45" x14ac:dyDescent="0.2">
      <c r="A12" s="164">
        <f t="shared" si="0"/>
        <v>6</v>
      </c>
      <c r="B12" s="380" t="s">
        <v>1061</v>
      </c>
      <c r="C12" s="165">
        <v>79823</v>
      </c>
      <c r="D12" s="170" t="s">
        <v>1053</v>
      </c>
      <c r="E12" s="167" t="s">
        <v>486</v>
      </c>
      <c r="F12" s="168" t="s">
        <v>1062</v>
      </c>
      <c r="G12" s="166" t="s">
        <v>525</v>
      </c>
      <c r="H12" s="164">
        <v>1</v>
      </c>
      <c r="I12" s="367">
        <f t="shared" si="1"/>
        <v>46734.756249999999</v>
      </c>
      <c r="J12" s="368">
        <v>46734.756249999999</v>
      </c>
      <c r="K12" s="169" t="s">
        <v>537</v>
      </c>
      <c r="L12" s="166" t="s">
        <v>538</v>
      </c>
      <c r="M12" s="165" t="s">
        <v>533</v>
      </c>
      <c r="N12" s="164" t="s">
        <v>528</v>
      </c>
      <c r="O12" s="169" t="s">
        <v>529</v>
      </c>
      <c r="P12" s="165" t="s">
        <v>1056</v>
      </c>
      <c r="Q12" s="302" t="s">
        <v>541</v>
      </c>
    </row>
    <row r="13" spans="1:17" ht="45" x14ac:dyDescent="0.2">
      <c r="A13" s="164">
        <f t="shared" si="0"/>
        <v>7</v>
      </c>
      <c r="B13" s="380" t="s">
        <v>1061</v>
      </c>
      <c r="C13" s="165">
        <v>79823</v>
      </c>
      <c r="D13" s="170" t="s">
        <v>1053</v>
      </c>
      <c r="E13" s="167" t="s">
        <v>486</v>
      </c>
      <c r="F13" s="168" t="s">
        <v>1062</v>
      </c>
      <c r="G13" s="166" t="s">
        <v>525</v>
      </c>
      <c r="H13" s="164">
        <v>1</v>
      </c>
      <c r="I13" s="367">
        <f t="shared" si="1"/>
        <v>46734.756249999999</v>
      </c>
      <c r="J13" s="368">
        <v>46734.756249999999</v>
      </c>
      <c r="K13" s="169" t="s">
        <v>537</v>
      </c>
      <c r="L13" s="166" t="s">
        <v>538</v>
      </c>
      <c r="M13" s="165" t="s">
        <v>533</v>
      </c>
      <c r="N13" s="164" t="s">
        <v>528</v>
      </c>
      <c r="O13" s="169" t="s">
        <v>529</v>
      </c>
      <c r="P13" s="165" t="s">
        <v>1056</v>
      </c>
      <c r="Q13" s="302" t="s">
        <v>541</v>
      </c>
    </row>
    <row r="14" spans="1:17" ht="45" x14ac:dyDescent="0.2">
      <c r="A14" s="164">
        <f t="shared" si="0"/>
        <v>8</v>
      </c>
      <c r="B14" s="380" t="s">
        <v>1061</v>
      </c>
      <c r="C14" s="165">
        <v>79823</v>
      </c>
      <c r="D14" s="170" t="s">
        <v>1053</v>
      </c>
      <c r="E14" s="167" t="s">
        <v>486</v>
      </c>
      <c r="F14" s="168" t="s">
        <v>1062</v>
      </c>
      <c r="G14" s="166" t="s">
        <v>525</v>
      </c>
      <c r="H14" s="164">
        <v>1</v>
      </c>
      <c r="I14" s="367">
        <f t="shared" si="1"/>
        <v>46734.756249999999</v>
      </c>
      <c r="J14" s="368">
        <v>46734.756249999999</v>
      </c>
      <c r="K14" s="169" t="s">
        <v>537</v>
      </c>
      <c r="L14" s="166" t="s">
        <v>538</v>
      </c>
      <c r="M14" s="165" t="s">
        <v>533</v>
      </c>
      <c r="N14" s="164" t="s">
        <v>528</v>
      </c>
      <c r="O14" s="169" t="s">
        <v>529</v>
      </c>
      <c r="P14" s="165" t="s">
        <v>1056</v>
      </c>
      <c r="Q14" s="302" t="s">
        <v>541</v>
      </c>
    </row>
    <row r="15" spans="1:17" ht="45" x14ac:dyDescent="0.2">
      <c r="A15" s="164">
        <f t="shared" si="0"/>
        <v>9</v>
      </c>
      <c r="B15" s="380" t="s">
        <v>1061</v>
      </c>
      <c r="C15" s="165">
        <v>79823</v>
      </c>
      <c r="D15" s="170" t="s">
        <v>1053</v>
      </c>
      <c r="E15" s="167" t="s">
        <v>486</v>
      </c>
      <c r="F15" s="168" t="s">
        <v>1062</v>
      </c>
      <c r="G15" s="166" t="s">
        <v>525</v>
      </c>
      <c r="H15" s="164">
        <v>1</v>
      </c>
      <c r="I15" s="367">
        <f t="shared" si="1"/>
        <v>46734.756249999999</v>
      </c>
      <c r="J15" s="368">
        <v>46734.756249999999</v>
      </c>
      <c r="K15" s="169" t="s">
        <v>537</v>
      </c>
      <c r="L15" s="166" t="s">
        <v>538</v>
      </c>
      <c r="M15" s="165" t="s">
        <v>533</v>
      </c>
      <c r="N15" s="164" t="s">
        <v>528</v>
      </c>
      <c r="O15" s="169" t="s">
        <v>529</v>
      </c>
      <c r="P15" s="165" t="s">
        <v>1056</v>
      </c>
      <c r="Q15" s="302" t="s">
        <v>541</v>
      </c>
    </row>
    <row r="16" spans="1:17" ht="25.5" x14ac:dyDescent="0.2">
      <c r="A16" s="164">
        <f t="shared" si="0"/>
        <v>10</v>
      </c>
      <c r="B16" s="380" t="s">
        <v>551</v>
      </c>
      <c r="C16" s="165">
        <v>48588</v>
      </c>
      <c r="D16" s="170" t="s">
        <v>1053</v>
      </c>
      <c r="E16" s="167" t="s">
        <v>488</v>
      </c>
      <c r="F16" s="168">
        <v>41785</v>
      </c>
      <c r="G16" s="166" t="s">
        <v>525</v>
      </c>
      <c r="H16" s="164">
        <v>3</v>
      </c>
      <c r="I16" s="367">
        <f t="shared" si="1"/>
        <v>4558.489662825521</v>
      </c>
      <c r="J16" s="368">
        <v>13675.468988476563</v>
      </c>
      <c r="K16" s="169" t="s">
        <v>526</v>
      </c>
      <c r="L16" s="166" t="s">
        <v>527</v>
      </c>
      <c r="M16" s="165" t="s">
        <v>533</v>
      </c>
      <c r="N16" s="164" t="s">
        <v>528</v>
      </c>
      <c r="O16" s="169" t="s">
        <v>529</v>
      </c>
      <c r="P16" s="165" t="s">
        <v>1056</v>
      </c>
      <c r="Q16" s="302" t="s">
        <v>541</v>
      </c>
    </row>
    <row r="17" spans="1:17" ht="25.5" x14ac:dyDescent="0.2">
      <c r="A17" s="164">
        <f t="shared" si="0"/>
        <v>11</v>
      </c>
      <c r="B17" s="380" t="s">
        <v>523</v>
      </c>
      <c r="C17" s="165">
        <v>37729</v>
      </c>
      <c r="D17" s="170" t="s">
        <v>1053</v>
      </c>
      <c r="E17" s="167" t="s">
        <v>489</v>
      </c>
      <c r="F17" s="168">
        <v>41290</v>
      </c>
      <c r="G17" s="166" t="s">
        <v>525</v>
      </c>
      <c r="H17" s="164">
        <v>1</v>
      </c>
      <c r="I17" s="367">
        <f t="shared" si="1"/>
        <v>73043.78562499999</v>
      </c>
      <c r="J17" s="368">
        <v>73043.78562499999</v>
      </c>
      <c r="K17" s="169" t="s">
        <v>526</v>
      </c>
      <c r="L17" s="166" t="s">
        <v>527</v>
      </c>
      <c r="M17" s="165" t="s">
        <v>533</v>
      </c>
      <c r="N17" s="164" t="s">
        <v>528</v>
      </c>
      <c r="O17" s="169" t="s">
        <v>529</v>
      </c>
      <c r="P17" s="165" t="s">
        <v>1056</v>
      </c>
      <c r="Q17" s="302" t="s">
        <v>541</v>
      </c>
    </row>
    <row r="18" spans="1:17" ht="25.5" x14ac:dyDescent="0.2">
      <c r="A18" s="164">
        <f t="shared" si="0"/>
        <v>12</v>
      </c>
      <c r="B18" s="380" t="s">
        <v>539</v>
      </c>
      <c r="C18" s="165">
        <v>36518</v>
      </c>
      <c r="D18" s="170" t="s">
        <v>1053</v>
      </c>
      <c r="E18" s="167" t="s">
        <v>490</v>
      </c>
      <c r="F18" s="168">
        <v>40982</v>
      </c>
      <c r="G18" s="166" t="s">
        <v>525</v>
      </c>
      <c r="H18" s="164">
        <v>2</v>
      </c>
      <c r="I18" s="367">
        <f t="shared" si="1"/>
        <v>36803.624921875002</v>
      </c>
      <c r="J18" s="368">
        <v>73607.249843750003</v>
      </c>
      <c r="K18" s="169" t="s">
        <v>526</v>
      </c>
      <c r="L18" s="166" t="s">
        <v>527</v>
      </c>
      <c r="M18" s="165" t="s">
        <v>533</v>
      </c>
      <c r="N18" s="164" t="s">
        <v>528</v>
      </c>
      <c r="O18" s="169" t="s">
        <v>529</v>
      </c>
      <c r="P18" s="165" t="s">
        <v>1056</v>
      </c>
      <c r="Q18" s="302" t="s">
        <v>541</v>
      </c>
    </row>
    <row r="19" spans="1:17" ht="25.5" x14ac:dyDescent="0.2">
      <c r="A19" s="164">
        <f t="shared" si="0"/>
        <v>13</v>
      </c>
      <c r="B19" s="380" t="s">
        <v>539</v>
      </c>
      <c r="C19" s="165">
        <v>33808</v>
      </c>
      <c r="D19" s="170" t="s">
        <v>1053</v>
      </c>
      <c r="E19" s="167" t="s">
        <v>491</v>
      </c>
      <c r="F19" s="168">
        <v>40755</v>
      </c>
      <c r="G19" s="166" t="s">
        <v>525</v>
      </c>
      <c r="H19" s="164">
        <v>2</v>
      </c>
      <c r="I19" s="367">
        <f t="shared" si="1"/>
        <v>71174.558394531254</v>
      </c>
      <c r="J19" s="368">
        <v>142349.11678906251</v>
      </c>
      <c r="K19" s="169" t="s">
        <v>526</v>
      </c>
      <c r="L19" s="166" t="s">
        <v>527</v>
      </c>
      <c r="M19" s="165" t="s">
        <v>533</v>
      </c>
      <c r="N19" s="164" t="s">
        <v>528</v>
      </c>
      <c r="O19" s="169" t="s">
        <v>529</v>
      </c>
      <c r="P19" s="165" t="s">
        <v>1056</v>
      </c>
      <c r="Q19" s="302" t="s">
        <v>541</v>
      </c>
    </row>
    <row r="20" spans="1:17" ht="30" x14ac:dyDescent="0.2">
      <c r="A20" s="164">
        <f t="shared" si="0"/>
        <v>14</v>
      </c>
      <c r="B20" s="380" t="s">
        <v>1057</v>
      </c>
      <c r="C20" s="308">
        <v>59489</v>
      </c>
      <c r="D20" s="170" t="s">
        <v>1053</v>
      </c>
      <c r="E20" s="167" t="s">
        <v>1048</v>
      </c>
      <c r="F20" s="168">
        <v>42501</v>
      </c>
      <c r="G20" s="166" t="s">
        <v>525</v>
      </c>
      <c r="H20" s="164">
        <v>2</v>
      </c>
      <c r="I20" s="367">
        <f t="shared" si="1"/>
        <v>21963.131484375001</v>
      </c>
      <c r="J20" s="368">
        <v>43926.262968750001</v>
      </c>
      <c r="K20" s="169" t="s">
        <v>526</v>
      </c>
      <c r="L20" s="166" t="e">
        <v>#N/A</v>
      </c>
      <c r="M20" s="165" t="s">
        <v>533</v>
      </c>
      <c r="N20" s="164" t="s">
        <v>528</v>
      </c>
      <c r="O20" s="169" t="s">
        <v>529</v>
      </c>
      <c r="P20" s="165" t="s">
        <v>1056</v>
      </c>
      <c r="Q20" s="302" t="s">
        <v>541</v>
      </c>
    </row>
    <row r="21" spans="1:17" ht="30" x14ac:dyDescent="0.2">
      <c r="A21" s="164">
        <f t="shared" si="0"/>
        <v>15</v>
      </c>
      <c r="B21" s="380" t="s">
        <v>1057</v>
      </c>
      <c r="C21" s="165">
        <v>10751</v>
      </c>
      <c r="D21" s="170" t="s">
        <v>1054</v>
      </c>
      <c r="E21" s="167" t="s">
        <v>1049</v>
      </c>
      <c r="F21" s="168">
        <v>40724</v>
      </c>
      <c r="G21" s="166" t="s">
        <v>525</v>
      </c>
      <c r="H21" s="164">
        <v>1</v>
      </c>
      <c r="I21" s="367">
        <f t="shared" si="1"/>
        <v>33497.722153710944</v>
      </c>
      <c r="J21" s="368">
        <v>33497.722153710944</v>
      </c>
      <c r="K21" s="169" t="s">
        <v>537</v>
      </c>
      <c r="L21" s="166" t="e">
        <v>#N/A</v>
      </c>
      <c r="M21" s="165" t="s">
        <v>533</v>
      </c>
      <c r="N21" s="164" t="s">
        <v>528</v>
      </c>
      <c r="O21" s="169" t="s">
        <v>529</v>
      </c>
      <c r="P21" s="165" t="s">
        <v>1056</v>
      </c>
      <c r="Q21" s="302" t="s">
        <v>541</v>
      </c>
    </row>
    <row r="22" spans="1:17" ht="30" x14ac:dyDescent="0.2">
      <c r="A22" s="164">
        <f t="shared" si="0"/>
        <v>16</v>
      </c>
      <c r="B22" s="380" t="s">
        <v>531</v>
      </c>
      <c r="C22" s="165">
        <v>11970</v>
      </c>
      <c r="D22" s="170" t="s">
        <v>1054</v>
      </c>
      <c r="E22" s="167" t="s">
        <v>542</v>
      </c>
      <c r="F22" s="168">
        <v>40907</v>
      </c>
      <c r="G22" s="166" t="s">
        <v>525</v>
      </c>
      <c r="H22" s="164">
        <v>1</v>
      </c>
      <c r="I22" s="367">
        <f t="shared" si="1"/>
        <v>97543.250727734368</v>
      </c>
      <c r="J22" s="368">
        <v>97543.250727734368</v>
      </c>
      <c r="K22" s="169" t="s">
        <v>537</v>
      </c>
      <c r="L22" s="166" t="s">
        <v>538</v>
      </c>
      <c r="M22" s="165" t="s">
        <v>533</v>
      </c>
      <c r="N22" s="164" t="s">
        <v>528</v>
      </c>
      <c r="O22" s="169" t="s">
        <v>529</v>
      </c>
      <c r="P22" s="165" t="s">
        <v>1056</v>
      </c>
      <c r="Q22" s="302" t="s">
        <v>541</v>
      </c>
    </row>
    <row r="23" spans="1:17" ht="30" x14ac:dyDescent="0.2">
      <c r="A23" s="164">
        <f t="shared" si="0"/>
        <v>17</v>
      </c>
      <c r="B23" s="380" t="s">
        <v>523</v>
      </c>
      <c r="C23" s="165">
        <v>14580</v>
      </c>
      <c r="D23" s="170" t="s">
        <v>1054</v>
      </c>
      <c r="E23" s="167" t="s">
        <v>535</v>
      </c>
      <c r="F23" s="168">
        <v>41608</v>
      </c>
      <c r="G23" s="166" t="s">
        <v>525</v>
      </c>
      <c r="H23" s="164">
        <v>1</v>
      </c>
      <c r="I23" s="367">
        <f t="shared" si="1"/>
        <v>30317.849882812494</v>
      </c>
      <c r="J23" s="368">
        <v>30317.849882812494</v>
      </c>
      <c r="K23" s="169" t="s">
        <v>526</v>
      </c>
      <c r="L23" s="166" t="s">
        <v>527</v>
      </c>
      <c r="M23" s="165" t="s">
        <v>533</v>
      </c>
      <c r="N23" s="164" t="s">
        <v>528</v>
      </c>
      <c r="O23" s="169" t="s">
        <v>529</v>
      </c>
      <c r="P23" s="165" t="s">
        <v>1056</v>
      </c>
      <c r="Q23" s="302" t="s">
        <v>541</v>
      </c>
    </row>
    <row r="24" spans="1:17" ht="25.5" x14ac:dyDescent="0.2">
      <c r="A24" s="164">
        <f t="shared" si="0"/>
        <v>18</v>
      </c>
      <c r="B24" s="380" t="s">
        <v>546</v>
      </c>
      <c r="C24" s="165">
        <v>16613</v>
      </c>
      <c r="D24" s="170" t="s">
        <v>1054</v>
      </c>
      <c r="E24" s="167" t="s">
        <v>1050</v>
      </c>
      <c r="F24" s="168">
        <v>42474</v>
      </c>
      <c r="G24" s="166" t="s">
        <v>525</v>
      </c>
      <c r="H24" s="164">
        <v>1</v>
      </c>
      <c r="I24" s="367">
        <f t="shared" si="1"/>
        <v>100669.31640625</v>
      </c>
      <c r="J24" s="368">
        <v>100669.31640625</v>
      </c>
      <c r="K24" s="169" t="s">
        <v>537</v>
      </c>
      <c r="L24" s="166" t="e">
        <v>#N/A</v>
      </c>
      <c r="M24" s="165" t="s">
        <v>533</v>
      </c>
      <c r="N24" s="164" t="s">
        <v>528</v>
      </c>
      <c r="O24" s="169" t="s">
        <v>529</v>
      </c>
      <c r="P24" s="165" t="s">
        <v>1056</v>
      </c>
      <c r="Q24" s="302" t="s">
        <v>541</v>
      </c>
    </row>
    <row r="25" spans="1:17" ht="30" x14ac:dyDescent="0.2">
      <c r="A25" s="164">
        <f t="shared" si="0"/>
        <v>19</v>
      </c>
      <c r="B25" s="380" t="s">
        <v>546</v>
      </c>
      <c r="C25" s="165">
        <v>12608</v>
      </c>
      <c r="D25" s="170" t="s">
        <v>1054</v>
      </c>
      <c r="E25" s="167" t="s">
        <v>1051</v>
      </c>
      <c r="F25" s="168" t="s">
        <v>548</v>
      </c>
      <c r="G25" s="166" t="s">
        <v>525</v>
      </c>
      <c r="H25" s="164">
        <v>1</v>
      </c>
      <c r="I25" s="367">
        <f t="shared" si="1"/>
        <v>21466.114913281246</v>
      </c>
      <c r="J25" s="368">
        <v>21466.114913281246</v>
      </c>
      <c r="K25" s="169" t="s">
        <v>537</v>
      </c>
      <c r="L25" s="166" t="e">
        <v>#N/A</v>
      </c>
      <c r="M25" s="165" t="s">
        <v>533</v>
      </c>
      <c r="N25" s="164" t="s">
        <v>528</v>
      </c>
      <c r="O25" s="169" t="s">
        <v>529</v>
      </c>
      <c r="P25" s="165" t="s">
        <v>1056</v>
      </c>
      <c r="Q25" s="302" t="s">
        <v>541</v>
      </c>
    </row>
    <row r="26" spans="1:17" ht="30" x14ac:dyDescent="0.2">
      <c r="A26" s="164">
        <f t="shared" si="0"/>
        <v>20</v>
      </c>
      <c r="B26" s="380" t="s">
        <v>546</v>
      </c>
      <c r="C26" s="165">
        <v>17573</v>
      </c>
      <c r="D26" s="170" t="s">
        <v>1054</v>
      </c>
      <c r="E26" s="167" t="s">
        <v>1052</v>
      </c>
      <c r="F26" s="168">
        <v>42916</v>
      </c>
      <c r="G26" s="166" t="s">
        <v>525</v>
      </c>
      <c r="H26" s="164">
        <v>1</v>
      </c>
      <c r="I26" s="367">
        <f t="shared" si="1"/>
        <v>96235.58875000001</v>
      </c>
      <c r="J26" s="368">
        <v>96235.58875000001</v>
      </c>
      <c r="K26" s="169" t="s">
        <v>537</v>
      </c>
      <c r="L26" s="166" t="e">
        <v>#N/A</v>
      </c>
      <c r="M26" s="165" t="s">
        <v>533</v>
      </c>
      <c r="N26" s="164" t="s">
        <v>528</v>
      </c>
      <c r="O26" s="169" t="s">
        <v>529</v>
      </c>
      <c r="P26" s="165" t="s">
        <v>1056</v>
      </c>
      <c r="Q26" s="302" t="s">
        <v>541</v>
      </c>
    </row>
    <row r="27" spans="1:17" ht="25.5" x14ac:dyDescent="0.2">
      <c r="A27" s="164">
        <f t="shared" si="0"/>
        <v>21</v>
      </c>
      <c r="B27" s="380" t="s">
        <v>1058</v>
      </c>
      <c r="C27" s="165" t="s">
        <v>1080</v>
      </c>
      <c r="D27" s="170" t="s">
        <v>1055</v>
      </c>
      <c r="E27" s="167" t="s">
        <v>27</v>
      </c>
      <c r="F27" s="168" t="s">
        <v>1060</v>
      </c>
      <c r="G27" s="166" t="s">
        <v>577</v>
      </c>
      <c r="H27" s="164">
        <v>203</v>
      </c>
      <c r="I27" s="367">
        <f t="shared" si="1"/>
        <v>30.531731096059101</v>
      </c>
      <c r="J27" s="368">
        <v>6197.9414124999976</v>
      </c>
      <c r="K27" s="169" t="s">
        <v>537</v>
      </c>
      <c r="L27" s="166" t="s">
        <v>538</v>
      </c>
      <c r="M27" s="165" t="s">
        <v>533</v>
      </c>
      <c r="N27" s="164" t="s">
        <v>528</v>
      </c>
      <c r="O27" s="169" t="s">
        <v>529</v>
      </c>
      <c r="P27" s="165" t="s">
        <v>1056</v>
      </c>
      <c r="Q27" s="302" t="s">
        <v>541</v>
      </c>
    </row>
    <row r="28" spans="1:17" ht="25.5" x14ac:dyDescent="0.2">
      <c r="A28" s="164">
        <f t="shared" si="0"/>
        <v>22</v>
      </c>
      <c r="B28" s="380" t="s">
        <v>1058</v>
      </c>
      <c r="C28" s="165" t="s">
        <v>1081</v>
      </c>
      <c r="D28" s="170" t="s">
        <v>1055</v>
      </c>
      <c r="E28" s="167" t="s">
        <v>28</v>
      </c>
      <c r="F28" s="168" t="s">
        <v>1060</v>
      </c>
      <c r="G28" s="166" t="s">
        <v>577</v>
      </c>
      <c r="H28" s="164">
        <v>3082</v>
      </c>
      <c r="I28" s="367">
        <f t="shared" si="1"/>
        <v>34.890161096690463</v>
      </c>
      <c r="J28" s="368">
        <v>107531.4765</v>
      </c>
      <c r="K28" s="169" t="s">
        <v>537</v>
      </c>
      <c r="L28" s="166" t="s">
        <v>538</v>
      </c>
      <c r="M28" s="165" t="s">
        <v>533</v>
      </c>
      <c r="N28" s="164" t="s">
        <v>528</v>
      </c>
      <c r="O28" s="169" t="s">
        <v>529</v>
      </c>
      <c r="P28" s="165" t="s">
        <v>1056</v>
      </c>
      <c r="Q28" s="302" t="s">
        <v>541</v>
      </c>
    </row>
    <row r="29" spans="1:17" ht="25.5" x14ac:dyDescent="0.2">
      <c r="A29" s="164">
        <f t="shared" si="0"/>
        <v>23</v>
      </c>
      <c r="B29" s="380" t="s">
        <v>1058</v>
      </c>
      <c r="C29" s="165" t="s">
        <v>1082</v>
      </c>
      <c r="D29" s="170" t="s">
        <v>1055</v>
      </c>
      <c r="E29" s="167" t="s">
        <v>29</v>
      </c>
      <c r="F29" s="168" t="s">
        <v>1060</v>
      </c>
      <c r="G29" s="166" t="s">
        <v>1083</v>
      </c>
      <c r="H29" s="164">
        <v>1.6</v>
      </c>
      <c r="I29" s="367">
        <f t="shared" si="1"/>
        <v>59326.383312499987</v>
      </c>
      <c r="J29" s="368">
        <v>94922.213299999989</v>
      </c>
      <c r="K29" s="169" t="s">
        <v>537</v>
      </c>
      <c r="L29" s="166" t="s">
        <v>538</v>
      </c>
      <c r="M29" s="165" t="s">
        <v>533</v>
      </c>
      <c r="N29" s="164" t="s">
        <v>528</v>
      </c>
      <c r="O29" s="169" t="s">
        <v>529</v>
      </c>
      <c r="P29" s="165" t="s">
        <v>1056</v>
      </c>
      <c r="Q29" s="302" t="s">
        <v>541</v>
      </c>
    </row>
    <row r="30" spans="1:17" ht="30" x14ac:dyDescent="0.2">
      <c r="A30" s="164">
        <f t="shared" si="0"/>
        <v>24</v>
      </c>
      <c r="B30" s="380" t="s">
        <v>563</v>
      </c>
      <c r="C30" s="165">
        <v>19540</v>
      </c>
      <c r="D30" s="170" t="s">
        <v>1055</v>
      </c>
      <c r="E30" s="167" t="s">
        <v>340</v>
      </c>
      <c r="F30" s="168" t="s">
        <v>555</v>
      </c>
      <c r="G30" s="166" t="s">
        <v>560</v>
      </c>
      <c r="H30" s="164">
        <v>48</v>
      </c>
      <c r="I30" s="367">
        <f t="shared" si="1"/>
        <v>17.097967097981769</v>
      </c>
      <c r="J30" s="368">
        <v>820.70242070312497</v>
      </c>
      <c r="K30" s="169" t="s">
        <v>537</v>
      </c>
      <c r="L30" s="166" t="s">
        <v>538</v>
      </c>
      <c r="M30" s="165" t="s">
        <v>533</v>
      </c>
      <c r="N30" s="164" t="s">
        <v>528</v>
      </c>
      <c r="O30" s="169" t="s">
        <v>529</v>
      </c>
      <c r="P30" s="165" t="s">
        <v>1056</v>
      </c>
      <c r="Q30" s="302" t="s">
        <v>541</v>
      </c>
    </row>
    <row r="31" spans="1:17" ht="25.5" x14ac:dyDescent="0.2">
      <c r="A31" s="164">
        <f t="shared" si="0"/>
        <v>25</v>
      </c>
      <c r="B31" s="380" t="s">
        <v>563</v>
      </c>
      <c r="C31" s="165">
        <v>48399</v>
      </c>
      <c r="D31" s="170" t="s">
        <v>1055</v>
      </c>
      <c r="E31" s="167" t="s">
        <v>341</v>
      </c>
      <c r="F31" s="168">
        <v>41775</v>
      </c>
      <c r="G31" s="166" t="s">
        <v>1083</v>
      </c>
      <c r="H31" s="164">
        <v>3.036</v>
      </c>
      <c r="I31" s="367">
        <f t="shared" si="1"/>
        <v>8615.1848278985508</v>
      </c>
      <c r="J31" s="368">
        <v>26155.7011375</v>
      </c>
      <c r="K31" s="169" t="s">
        <v>537</v>
      </c>
      <c r="L31" s="166" t="s">
        <v>538</v>
      </c>
      <c r="M31" s="165" t="s">
        <v>533</v>
      </c>
      <c r="N31" s="164" t="s">
        <v>528</v>
      </c>
      <c r="O31" s="169" t="s">
        <v>529</v>
      </c>
      <c r="P31" s="165" t="s">
        <v>1056</v>
      </c>
      <c r="Q31" s="302" t="s">
        <v>541</v>
      </c>
    </row>
    <row r="32" spans="1:17" ht="30" x14ac:dyDescent="0.2">
      <c r="A32" s="164">
        <f t="shared" si="0"/>
        <v>26</v>
      </c>
      <c r="B32" s="380" t="s">
        <v>563</v>
      </c>
      <c r="C32" s="165">
        <v>41153</v>
      </c>
      <c r="D32" s="170" t="s">
        <v>1055</v>
      </c>
      <c r="E32" s="167" t="s">
        <v>342</v>
      </c>
      <c r="F32" s="168" t="s">
        <v>555</v>
      </c>
      <c r="G32" s="166" t="s">
        <v>1083</v>
      </c>
      <c r="H32" s="164">
        <v>0.6</v>
      </c>
      <c r="I32" s="367">
        <f t="shared" si="1"/>
        <v>1614.1283359374995</v>
      </c>
      <c r="J32" s="368">
        <v>968.47700156249971</v>
      </c>
      <c r="K32" s="169" t="s">
        <v>537</v>
      </c>
      <c r="L32" s="166" t="s">
        <v>538</v>
      </c>
      <c r="M32" s="165" t="s">
        <v>533</v>
      </c>
      <c r="N32" s="164" t="s">
        <v>528</v>
      </c>
      <c r="O32" s="169" t="s">
        <v>529</v>
      </c>
      <c r="P32" s="165" t="s">
        <v>1056</v>
      </c>
      <c r="Q32" s="302" t="s">
        <v>541</v>
      </c>
    </row>
    <row r="33" spans="1:17" ht="30" x14ac:dyDescent="0.2">
      <c r="A33" s="164">
        <f t="shared" si="0"/>
        <v>27</v>
      </c>
      <c r="B33" s="380" t="s">
        <v>564</v>
      </c>
      <c r="C33" s="165">
        <v>14435</v>
      </c>
      <c r="D33" s="170" t="s">
        <v>1055</v>
      </c>
      <c r="E33" s="167" t="s">
        <v>343</v>
      </c>
      <c r="F33" s="168" t="s">
        <v>555</v>
      </c>
      <c r="G33" s="166" t="s">
        <v>525</v>
      </c>
      <c r="H33" s="164">
        <v>2</v>
      </c>
      <c r="I33" s="367">
        <f t="shared" si="1"/>
        <v>1407.3900526367188</v>
      </c>
      <c r="J33" s="368">
        <v>2814.7801052734376</v>
      </c>
      <c r="K33" s="169" t="s">
        <v>537</v>
      </c>
      <c r="L33" s="166" t="s">
        <v>538</v>
      </c>
      <c r="M33" s="165" t="s">
        <v>533</v>
      </c>
      <c r="N33" s="164" t="s">
        <v>528</v>
      </c>
      <c r="O33" s="169" t="s">
        <v>529</v>
      </c>
      <c r="P33" s="165" t="s">
        <v>1056</v>
      </c>
      <c r="Q33" s="302" t="s">
        <v>541</v>
      </c>
    </row>
    <row r="34" spans="1:17" ht="30" x14ac:dyDescent="0.2">
      <c r="A34" s="164">
        <f t="shared" si="0"/>
        <v>28</v>
      </c>
      <c r="B34" s="380" t="s">
        <v>564</v>
      </c>
      <c r="C34" s="165">
        <v>41208</v>
      </c>
      <c r="D34" s="170" t="s">
        <v>1055</v>
      </c>
      <c r="E34" s="167" t="s">
        <v>344</v>
      </c>
      <c r="F34" s="168" t="s">
        <v>565</v>
      </c>
      <c r="G34" s="166" t="s">
        <v>525</v>
      </c>
      <c r="H34" s="164">
        <v>1</v>
      </c>
      <c r="I34" s="367">
        <f t="shared" si="1"/>
        <v>344.34091542968736</v>
      </c>
      <c r="J34" s="368">
        <v>344.34091542968736</v>
      </c>
      <c r="K34" s="169" t="s">
        <v>537</v>
      </c>
      <c r="L34" s="166" t="s">
        <v>538</v>
      </c>
      <c r="M34" s="165" t="s">
        <v>533</v>
      </c>
      <c r="N34" s="164" t="s">
        <v>528</v>
      </c>
      <c r="O34" s="169" t="s">
        <v>529</v>
      </c>
      <c r="P34" s="165" t="s">
        <v>1056</v>
      </c>
      <c r="Q34" s="302" t="s">
        <v>541</v>
      </c>
    </row>
    <row r="35" spans="1:17" ht="30" x14ac:dyDescent="0.2">
      <c r="A35" s="164">
        <f t="shared" si="0"/>
        <v>29</v>
      </c>
      <c r="B35" s="380" t="s">
        <v>564</v>
      </c>
      <c r="C35" s="165">
        <v>41209</v>
      </c>
      <c r="D35" s="170" t="s">
        <v>1055</v>
      </c>
      <c r="E35" s="167" t="s">
        <v>345</v>
      </c>
      <c r="F35" s="168" t="s">
        <v>565</v>
      </c>
      <c r="G35" s="166" t="s">
        <v>525</v>
      </c>
      <c r="H35" s="164">
        <v>1</v>
      </c>
      <c r="I35" s="367">
        <f t="shared" si="1"/>
        <v>344.34091542968736</v>
      </c>
      <c r="J35" s="368">
        <v>344.34091542968736</v>
      </c>
      <c r="K35" s="169" t="s">
        <v>537</v>
      </c>
      <c r="L35" s="166" t="s">
        <v>538</v>
      </c>
      <c r="M35" s="165" t="s">
        <v>533</v>
      </c>
      <c r="N35" s="164" t="s">
        <v>528</v>
      </c>
      <c r="O35" s="169" t="s">
        <v>529</v>
      </c>
      <c r="P35" s="165" t="s">
        <v>1056</v>
      </c>
      <c r="Q35" s="302" t="s">
        <v>541</v>
      </c>
    </row>
    <row r="36" spans="1:17" ht="30" x14ac:dyDescent="0.2">
      <c r="A36" s="164">
        <f t="shared" si="0"/>
        <v>30</v>
      </c>
      <c r="B36" s="380" t="s">
        <v>564</v>
      </c>
      <c r="C36" s="165">
        <v>41207</v>
      </c>
      <c r="D36" s="170" t="s">
        <v>1055</v>
      </c>
      <c r="E36" s="167" t="s">
        <v>346</v>
      </c>
      <c r="F36" s="168" t="s">
        <v>565</v>
      </c>
      <c r="G36" s="166" t="s">
        <v>525</v>
      </c>
      <c r="H36" s="164">
        <v>1</v>
      </c>
      <c r="I36" s="367">
        <f t="shared" si="1"/>
        <v>156.25225175781245</v>
      </c>
      <c r="J36" s="368">
        <v>156.25225175781245</v>
      </c>
      <c r="K36" s="169" t="s">
        <v>537</v>
      </c>
      <c r="L36" s="166" t="s">
        <v>538</v>
      </c>
      <c r="M36" s="165" t="s">
        <v>533</v>
      </c>
      <c r="N36" s="164" t="s">
        <v>528</v>
      </c>
      <c r="O36" s="169" t="s">
        <v>529</v>
      </c>
      <c r="P36" s="165" t="s">
        <v>1056</v>
      </c>
      <c r="Q36" s="302" t="s">
        <v>541</v>
      </c>
    </row>
    <row r="37" spans="1:17" ht="25.5" x14ac:dyDescent="0.2">
      <c r="A37" s="164">
        <f t="shared" si="0"/>
        <v>31</v>
      </c>
      <c r="B37" s="380" t="s">
        <v>569</v>
      </c>
      <c r="C37" s="165">
        <v>37371</v>
      </c>
      <c r="D37" s="170" t="s">
        <v>1055</v>
      </c>
      <c r="E37" s="167" t="s">
        <v>347</v>
      </c>
      <c r="F37" s="168">
        <v>41060</v>
      </c>
      <c r="G37" s="166" t="s">
        <v>525</v>
      </c>
      <c r="H37" s="164">
        <v>2</v>
      </c>
      <c r="I37" s="367">
        <f t="shared" si="1"/>
        <v>1484.2853046874998</v>
      </c>
      <c r="J37" s="368">
        <v>2968.5706093749995</v>
      </c>
      <c r="K37" s="169" t="s">
        <v>537</v>
      </c>
      <c r="L37" s="166" t="s">
        <v>538</v>
      </c>
      <c r="M37" s="165" t="s">
        <v>533</v>
      </c>
      <c r="N37" s="164" t="s">
        <v>528</v>
      </c>
      <c r="O37" s="169" t="s">
        <v>529</v>
      </c>
      <c r="P37" s="165" t="s">
        <v>1056</v>
      </c>
      <c r="Q37" s="302" t="s">
        <v>541</v>
      </c>
    </row>
    <row r="38" spans="1:17" ht="25.5" x14ac:dyDescent="0.2">
      <c r="A38" s="164">
        <f t="shared" si="0"/>
        <v>32</v>
      </c>
      <c r="B38" s="380" t="s">
        <v>561</v>
      </c>
      <c r="C38" s="165">
        <v>52030</v>
      </c>
      <c r="D38" s="170" t="s">
        <v>1055</v>
      </c>
      <c r="E38" s="167" t="s">
        <v>348</v>
      </c>
      <c r="F38" s="168">
        <v>41973</v>
      </c>
      <c r="G38" s="166" t="s">
        <v>525</v>
      </c>
      <c r="H38" s="164">
        <v>1</v>
      </c>
      <c r="I38" s="367">
        <f t="shared" si="1"/>
        <v>3448.910391796875</v>
      </c>
      <c r="J38" s="368">
        <v>3448.910391796875</v>
      </c>
      <c r="K38" s="169" t="s">
        <v>537</v>
      </c>
      <c r="L38" s="166" t="s">
        <v>538</v>
      </c>
      <c r="M38" s="165" t="s">
        <v>533</v>
      </c>
      <c r="N38" s="164" t="s">
        <v>528</v>
      </c>
      <c r="O38" s="169" t="s">
        <v>529</v>
      </c>
      <c r="P38" s="165" t="s">
        <v>1056</v>
      </c>
      <c r="Q38" s="302" t="s">
        <v>541</v>
      </c>
    </row>
    <row r="39" spans="1:17" ht="25.5" x14ac:dyDescent="0.2">
      <c r="A39" s="164">
        <f t="shared" si="0"/>
        <v>33</v>
      </c>
      <c r="B39" s="380" t="s">
        <v>551</v>
      </c>
      <c r="C39" s="165">
        <v>48924</v>
      </c>
      <c r="D39" s="170" t="s">
        <v>1055</v>
      </c>
      <c r="E39" s="167" t="s">
        <v>349</v>
      </c>
      <c r="F39" s="168">
        <v>41809</v>
      </c>
      <c r="G39" s="166" t="s">
        <v>525</v>
      </c>
      <c r="H39" s="164">
        <v>1</v>
      </c>
      <c r="I39" s="367">
        <f t="shared" si="1"/>
        <v>3194.2775781250002</v>
      </c>
      <c r="J39" s="368">
        <v>3194.2775781250002</v>
      </c>
      <c r="K39" s="169" t="s">
        <v>537</v>
      </c>
      <c r="L39" s="166" t="s">
        <v>538</v>
      </c>
      <c r="M39" s="165" t="s">
        <v>533</v>
      </c>
      <c r="N39" s="164" t="s">
        <v>528</v>
      </c>
      <c r="O39" s="169" t="s">
        <v>529</v>
      </c>
      <c r="P39" s="165" t="s">
        <v>1056</v>
      </c>
      <c r="Q39" s="302" t="s">
        <v>541</v>
      </c>
    </row>
    <row r="40" spans="1:17" ht="30" x14ac:dyDescent="0.2">
      <c r="A40" s="164">
        <f t="shared" si="0"/>
        <v>34</v>
      </c>
      <c r="B40" s="380" t="s">
        <v>551</v>
      </c>
      <c r="C40" s="165">
        <v>19621</v>
      </c>
      <c r="D40" s="170" t="s">
        <v>1055</v>
      </c>
      <c r="E40" s="167" t="s">
        <v>350</v>
      </c>
      <c r="F40" s="168" t="s">
        <v>555</v>
      </c>
      <c r="G40" s="166" t="s">
        <v>525</v>
      </c>
      <c r="H40" s="164">
        <v>3</v>
      </c>
      <c r="I40" s="367">
        <f t="shared" si="1"/>
        <v>325.6755505859374</v>
      </c>
      <c r="J40" s="368">
        <v>977.02665175781226</v>
      </c>
      <c r="K40" s="169" t="s">
        <v>537</v>
      </c>
      <c r="L40" s="166" t="s">
        <v>538</v>
      </c>
      <c r="M40" s="165" t="s">
        <v>533</v>
      </c>
      <c r="N40" s="164" t="s">
        <v>528</v>
      </c>
      <c r="O40" s="169" t="s">
        <v>529</v>
      </c>
      <c r="P40" s="165" t="s">
        <v>1056</v>
      </c>
      <c r="Q40" s="302" t="s">
        <v>541</v>
      </c>
    </row>
    <row r="41" spans="1:17" ht="30" x14ac:dyDescent="0.2">
      <c r="A41" s="164">
        <f t="shared" si="0"/>
        <v>35</v>
      </c>
      <c r="B41" s="380" t="s">
        <v>551</v>
      </c>
      <c r="C41" s="165">
        <v>19620</v>
      </c>
      <c r="D41" s="170" t="s">
        <v>1055</v>
      </c>
      <c r="E41" s="167" t="s">
        <v>351</v>
      </c>
      <c r="F41" s="168" t="s">
        <v>555</v>
      </c>
      <c r="G41" s="166" t="s">
        <v>525</v>
      </c>
      <c r="H41" s="164">
        <v>4</v>
      </c>
      <c r="I41" s="367">
        <f t="shared" si="1"/>
        <v>325.41442988281244</v>
      </c>
      <c r="J41" s="368">
        <v>1301.6577195312498</v>
      </c>
      <c r="K41" s="169" t="s">
        <v>537</v>
      </c>
      <c r="L41" s="166" t="s">
        <v>538</v>
      </c>
      <c r="M41" s="165" t="s">
        <v>533</v>
      </c>
      <c r="N41" s="164" t="s">
        <v>528</v>
      </c>
      <c r="O41" s="169" t="s">
        <v>529</v>
      </c>
      <c r="P41" s="165" t="s">
        <v>1056</v>
      </c>
      <c r="Q41" s="302" t="s">
        <v>541</v>
      </c>
    </row>
    <row r="42" spans="1:17" ht="30" x14ac:dyDescent="0.2">
      <c r="A42" s="164">
        <f t="shared" si="0"/>
        <v>36</v>
      </c>
      <c r="B42" s="380" t="s">
        <v>561</v>
      </c>
      <c r="C42" s="165">
        <v>20532</v>
      </c>
      <c r="D42" s="170" t="s">
        <v>1055</v>
      </c>
      <c r="E42" s="167" t="s">
        <v>352</v>
      </c>
      <c r="F42" s="168" t="s">
        <v>555</v>
      </c>
      <c r="G42" s="166" t="s">
        <v>525</v>
      </c>
      <c r="H42" s="164">
        <v>4</v>
      </c>
      <c r="I42" s="367">
        <f t="shared" si="1"/>
        <v>601.57467382812501</v>
      </c>
      <c r="J42" s="368">
        <v>2406.2986953125001</v>
      </c>
      <c r="K42" s="169" t="s">
        <v>537</v>
      </c>
      <c r="L42" s="166" t="s">
        <v>538</v>
      </c>
      <c r="M42" s="165" t="s">
        <v>533</v>
      </c>
      <c r="N42" s="164" t="s">
        <v>528</v>
      </c>
      <c r="O42" s="169" t="s">
        <v>529</v>
      </c>
      <c r="P42" s="165" t="s">
        <v>1056</v>
      </c>
      <c r="Q42" s="302" t="s">
        <v>541</v>
      </c>
    </row>
    <row r="43" spans="1:17" ht="25.5" x14ac:dyDescent="0.2">
      <c r="A43" s="164">
        <f t="shared" si="0"/>
        <v>37</v>
      </c>
      <c r="B43" s="380" t="s">
        <v>561</v>
      </c>
      <c r="C43" s="165">
        <v>34350</v>
      </c>
      <c r="D43" s="170" t="s">
        <v>1055</v>
      </c>
      <c r="E43" s="167" t="s">
        <v>353</v>
      </c>
      <c r="F43" s="168">
        <v>40816</v>
      </c>
      <c r="G43" s="166" t="s">
        <v>525</v>
      </c>
      <c r="H43" s="164">
        <v>1</v>
      </c>
      <c r="I43" s="367">
        <f t="shared" si="1"/>
        <v>34438.270507812507</v>
      </c>
      <c r="J43" s="368">
        <v>34438.270507812507</v>
      </c>
      <c r="K43" s="169" t="s">
        <v>537</v>
      </c>
      <c r="L43" s="166" t="s">
        <v>538</v>
      </c>
      <c r="M43" s="165" t="s">
        <v>533</v>
      </c>
      <c r="N43" s="164" t="s">
        <v>528</v>
      </c>
      <c r="O43" s="169" t="s">
        <v>529</v>
      </c>
      <c r="P43" s="165" t="s">
        <v>1056</v>
      </c>
      <c r="Q43" s="302" t="s">
        <v>541</v>
      </c>
    </row>
    <row r="44" spans="1:17" ht="25.5" x14ac:dyDescent="0.2">
      <c r="A44" s="164">
        <f t="shared" si="0"/>
        <v>38</v>
      </c>
      <c r="B44" s="380" t="s">
        <v>561</v>
      </c>
      <c r="C44" s="165">
        <v>26257</v>
      </c>
      <c r="D44" s="170" t="s">
        <v>1055</v>
      </c>
      <c r="E44" s="167" t="s">
        <v>354</v>
      </c>
      <c r="F44" s="168">
        <v>40210</v>
      </c>
      <c r="G44" s="166" t="s">
        <v>525</v>
      </c>
      <c r="H44" s="164">
        <v>2</v>
      </c>
      <c r="I44" s="367">
        <f t="shared" si="1"/>
        <v>35554.242742187496</v>
      </c>
      <c r="J44" s="368">
        <v>71108.485484374993</v>
      </c>
      <c r="K44" s="169" t="s">
        <v>537</v>
      </c>
      <c r="L44" s="166" t="s">
        <v>538</v>
      </c>
      <c r="M44" s="165" t="s">
        <v>533</v>
      </c>
      <c r="N44" s="164" t="s">
        <v>528</v>
      </c>
      <c r="O44" s="169" t="s">
        <v>529</v>
      </c>
      <c r="P44" s="165" t="s">
        <v>1056</v>
      </c>
      <c r="Q44" s="302" t="s">
        <v>541</v>
      </c>
    </row>
    <row r="45" spans="1:17" ht="30" x14ac:dyDescent="0.2">
      <c r="A45" s="164">
        <f t="shared" si="0"/>
        <v>39</v>
      </c>
      <c r="B45" s="380" t="s">
        <v>561</v>
      </c>
      <c r="C45" s="165">
        <v>19666</v>
      </c>
      <c r="D45" s="170" t="s">
        <v>1055</v>
      </c>
      <c r="E45" s="167" t="s">
        <v>355</v>
      </c>
      <c r="F45" s="168" t="s">
        <v>555</v>
      </c>
      <c r="G45" s="166" t="s">
        <v>525</v>
      </c>
      <c r="H45" s="164">
        <v>1</v>
      </c>
      <c r="I45" s="367">
        <f t="shared" si="1"/>
        <v>17140.128212304684</v>
      </c>
      <c r="J45" s="368">
        <v>17140.128212304684</v>
      </c>
      <c r="K45" s="169" t="s">
        <v>537</v>
      </c>
      <c r="L45" s="166" t="s">
        <v>538</v>
      </c>
      <c r="M45" s="165" t="s">
        <v>533</v>
      </c>
      <c r="N45" s="164" t="s">
        <v>528</v>
      </c>
      <c r="O45" s="169" t="s">
        <v>529</v>
      </c>
      <c r="P45" s="165" t="s">
        <v>1056</v>
      </c>
      <c r="Q45" s="302" t="s">
        <v>541</v>
      </c>
    </row>
    <row r="46" spans="1:17" ht="30" x14ac:dyDescent="0.2">
      <c r="A46" s="164">
        <f t="shared" si="0"/>
        <v>40</v>
      </c>
      <c r="B46" s="380" t="s">
        <v>561</v>
      </c>
      <c r="C46" s="165">
        <v>50900</v>
      </c>
      <c r="D46" s="170" t="s">
        <v>1055</v>
      </c>
      <c r="E46" s="167" t="s">
        <v>356</v>
      </c>
      <c r="F46" s="168">
        <v>41901</v>
      </c>
      <c r="G46" s="166" t="s">
        <v>525</v>
      </c>
      <c r="H46" s="164">
        <v>1</v>
      </c>
      <c r="I46" s="367">
        <f t="shared" si="1"/>
        <v>1538.1328867187499</v>
      </c>
      <c r="J46" s="368">
        <v>1538.1328867187499</v>
      </c>
      <c r="K46" s="169" t="s">
        <v>537</v>
      </c>
      <c r="L46" s="166" t="s">
        <v>538</v>
      </c>
      <c r="M46" s="165" t="s">
        <v>533</v>
      </c>
      <c r="N46" s="164" t="s">
        <v>528</v>
      </c>
      <c r="O46" s="169" t="s">
        <v>529</v>
      </c>
      <c r="P46" s="165" t="s">
        <v>1056</v>
      </c>
      <c r="Q46" s="302" t="s">
        <v>541</v>
      </c>
    </row>
    <row r="47" spans="1:17" ht="25.5" x14ac:dyDescent="0.2">
      <c r="A47" s="164">
        <f t="shared" si="0"/>
        <v>41</v>
      </c>
      <c r="B47" s="380" t="s">
        <v>561</v>
      </c>
      <c r="C47" s="165">
        <v>54553</v>
      </c>
      <c r="D47" s="170" t="s">
        <v>1055</v>
      </c>
      <c r="E47" s="167" t="s">
        <v>357</v>
      </c>
      <c r="F47" s="168">
        <v>42257</v>
      </c>
      <c r="G47" s="166" t="s">
        <v>525</v>
      </c>
      <c r="H47" s="164">
        <v>2</v>
      </c>
      <c r="I47" s="367">
        <f t="shared" si="1"/>
        <v>1872.9193749999999</v>
      </c>
      <c r="J47" s="368">
        <v>3745.8387499999999</v>
      </c>
      <c r="K47" s="169" t="s">
        <v>537</v>
      </c>
      <c r="L47" s="166" t="s">
        <v>538</v>
      </c>
      <c r="M47" s="165" t="s">
        <v>533</v>
      </c>
      <c r="N47" s="164" t="s">
        <v>528</v>
      </c>
      <c r="O47" s="169" t="s">
        <v>529</v>
      </c>
      <c r="P47" s="165" t="s">
        <v>1056</v>
      </c>
      <c r="Q47" s="302" t="s">
        <v>541</v>
      </c>
    </row>
    <row r="48" spans="1:17" ht="25.5" x14ac:dyDescent="0.2">
      <c r="A48" s="164">
        <f t="shared" si="0"/>
        <v>42</v>
      </c>
      <c r="B48" s="380" t="s">
        <v>564</v>
      </c>
      <c r="C48" s="165">
        <v>41220</v>
      </c>
      <c r="D48" s="170" t="s">
        <v>1055</v>
      </c>
      <c r="E48" s="167" t="s">
        <v>358</v>
      </c>
      <c r="F48" s="168">
        <v>41359</v>
      </c>
      <c r="G48" s="166" t="s">
        <v>525</v>
      </c>
      <c r="H48" s="164">
        <v>14</v>
      </c>
      <c r="I48" s="367">
        <f t="shared" si="1"/>
        <v>3.3270487444196424</v>
      </c>
      <c r="J48" s="368">
        <v>46.578682421874994</v>
      </c>
      <c r="K48" s="169" t="s">
        <v>537</v>
      </c>
      <c r="L48" s="166" t="s">
        <v>538</v>
      </c>
      <c r="M48" s="165" t="s">
        <v>533</v>
      </c>
      <c r="N48" s="164" t="s">
        <v>528</v>
      </c>
      <c r="O48" s="169" t="s">
        <v>529</v>
      </c>
      <c r="P48" s="165" t="s">
        <v>1056</v>
      </c>
      <c r="Q48" s="302" t="s">
        <v>541</v>
      </c>
    </row>
    <row r="49" spans="1:17" ht="25.5" x14ac:dyDescent="0.2">
      <c r="A49" s="164">
        <f t="shared" si="0"/>
        <v>43</v>
      </c>
      <c r="B49" s="380" t="s">
        <v>561</v>
      </c>
      <c r="C49" s="165">
        <v>27277</v>
      </c>
      <c r="D49" s="170" t="s">
        <v>1055</v>
      </c>
      <c r="E49" s="167" t="s">
        <v>359</v>
      </c>
      <c r="F49" s="168">
        <v>40203</v>
      </c>
      <c r="G49" s="166" t="s">
        <v>525</v>
      </c>
      <c r="H49" s="164">
        <v>6</v>
      </c>
      <c r="I49" s="367">
        <f t="shared" si="1"/>
        <v>22816.261510416665</v>
      </c>
      <c r="J49" s="368">
        <v>136897.5690625</v>
      </c>
      <c r="K49" s="169" t="s">
        <v>537</v>
      </c>
      <c r="L49" s="166" t="s">
        <v>538</v>
      </c>
      <c r="M49" s="165" t="s">
        <v>533</v>
      </c>
      <c r="N49" s="164" t="s">
        <v>528</v>
      </c>
      <c r="O49" s="169" t="s">
        <v>529</v>
      </c>
      <c r="P49" s="165" t="s">
        <v>1056</v>
      </c>
      <c r="Q49" s="302" t="s">
        <v>541</v>
      </c>
    </row>
    <row r="50" spans="1:17" ht="30" x14ac:dyDescent="0.2">
      <c r="A50" s="164">
        <f t="shared" si="0"/>
        <v>44</v>
      </c>
      <c r="B50" s="380" t="s">
        <v>551</v>
      </c>
      <c r="C50" s="165">
        <v>19685</v>
      </c>
      <c r="D50" s="170" t="s">
        <v>1055</v>
      </c>
      <c r="E50" s="167" t="s">
        <v>360</v>
      </c>
      <c r="F50" s="168" t="s">
        <v>555</v>
      </c>
      <c r="G50" s="166" t="s">
        <v>525</v>
      </c>
      <c r="H50" s="164">
        <v>1</v>
      </c>
      <c r="I50" s="367">
        <f t="shared" si="1"/>
        <v>4115.8942876953124</v>
      </c>
      <c r="J50" s="368">
        <v>4115.8942876953124</v>
      </c>
      <c r="K50" s="169" t="s">
        <v>537</v>
      </c>
      <c r="L50" s="166" t="s">
        <v>538</v>
      </c>
      <c r="M50" s="165" t="s">
        <v>533</v>
      </c>
      <c r="N50" s="164" t="s">
        <v>528</v>
      </c>
      <c r="O50" s="169" t="s">
        <v>529</v>
      </c>
      <c r="P50" s="165" t="s">
        <v>1056</v>
      </c>
      <c r="Q50" s="302" t="s">
        <v>541</v>
      </c>
    </row>
    <row r="51" spans="1:17" ht="30" x14ac:dyDescent="0.2">
      <c r="A51" s="164">
        <f t="shared" si="0"/>
        <v>45</v>
      </c>
      <c r="B51" s="380" t="s">
        <v>551</v>
      </c>
      <c r="C51" s="165">
        <v>19682</v>
      </c>
      <c r="D51" s="170" t="s">
        <v>1055</v>
      </c>
      <c r="E51" s="167" t="s">
        <v>361</v>
      </c>
      <c r="F51" s="168" t="s">
        <v>555</v>
      </c>
      <c r="G51" s="166" t="s">
        <v>525</v>
      </c>
      <c r="H51" s="164">
        <v>1</v>
      </c>
      <c r="I51" s="367">
        <f t="shared" si="1"/>
        <v>1499.0464623046876</v>
      </c>
      <c r="J51" s="368">
        <v>1499.0464623046876</v>
      </c>
      <c r="K51" s="169" t="s">
        <v>537</v>
      </c>
      <c r="L51" s="166" t="s">
        <v>538</v>
      </c>
      <c r="M51" s="165" t="s">
        <v>533</v>
      </c>
      <c r="N51" s="164" t="s">
        <v>528</v>
      </c>
      <c r="O51" s="169" t="s">
        <v>529</v>
      </c>
      <c r="P51" s="165" t="s">
        <v>1056</v>
      </c>
      <c r="Q51" s="302" t="s">
        <v>541</v>
      </c>
    </row>
    <row r="52" spans="1:17" ht="30" x14ac:dyDescent="0.2">
      <c r="A52" s="164">
        <f t="shared" si="0"/>
        <v>46</v>
      </c>
      <c r="B52" s="380" t="s">
        <v>551</v>
      </c>
      <c r="C52" s="165">
        <v>19683</v>
      </c>
      <c r="D52" s="170" t="s">
        <v>1055</v>
      </c>
      <c r="E52" s="167" t="s">
        <v>362</v>
      </c>
      <c r="F52" s="168" t="s">
        <v>555</v>
      </c>
      <c r="G52" s="166" t="s">
        <v>525</v>
      </c>
      <c r="H52" s="164">
        <v>1</v>
      </c>
      <c r="I52" s="367">
        <f t="shared" si="1"/>
        <v>1843.7960023437504</v>
      </c>
      <c r="J52" s="368">
        <v>1843.7960023437504</v>
      </c>
      <c r="K52" s="169" t="s">
        <v>537</v>
      </c>
      <c r="L52" s="166" t="s">
        <v>538</v>
      </c>
      <c r="M52" s="165" t="s">
        <v>533</v>
      </c>
      <c r="N52" s="164" t="s">
        <v>528</v>
      </c>
      <c r="O52" s="169" t="s">
        <v>529</v>
      </c>
      <c r="P52" s="165" t="s">
        <v>1056</v>
      </c>
      <c r="Q52" s="302" t="s">
        <v>541</v>
      </c>
    </row>
    <row r="53" spans="1:17" ht="30" x14ac:dyDescent="0.2">
      <c r="A53" s="164">
        <f t="shared" si="0"/>
        <v>47</v>
      </c>
      <c r="B53" s="380" t="s">
        <v>551</v>
      </c>
      <c r="C53" s="165">
        <v>19686</v>
      </c>
      <c r="D53" s="170" t="s">
        <v>1055</v>
      </c>
      <c r="E53" s="167" t="s">
        <v>363</v>
      </c>
      <c r="F53" s="168" t="s">
        <v>555</v>
      </c>
      <c r="G53" s="166" t="s">
        <v>525</v>
      </c>
      <c r="H53" s="164">
        <v>1</v>
      </c>
      <c r="I53" s="367">
        <f t="shared" si="1"/>
        <v>6375.4885328124983</v>
      </c>
      <c r="J53" s="368">
        <v>6375.4885328124983</v>
      </c>
      <c r="K53" s="169" t="s">
        <v>537</v>
      </c>
      <c r="L53" s="166" t="s">
        <v>538</v>
      </c>
      <c r="M53" s="165" t="s">
        <v>533</v>
      </c>
      <c r="N53" s="164" t="s">
        <v>528</v>
      </c>
      <c r="O53" s="169" t="s">
        <v>529</v>
      </c>
      <c r="P53" s="165" t="s">
        <v>1056</v>
      </c>
      <c r="Q53" s="302" t="s">
        <v>541</v>
      </c>
    </row>
    <row r="54" spans="1:17" ht="25.5" x14ac:dyDescent="0.2">
      <c r="A54" s="164">
        <f t="shared" si="0"/>
        <v>48</v>
      </c>
      <c r="B54" s="380" t="s">
        <v>563</v>
      </c>
      <c r="C54" s="165">
        <v>22401</v>
      </c>
      <c r="D54" s="170" t="s">
        <v>1055</v>
      </c>
      <c r="E54" s="167" t="s">
        <v>364</v>
      </c>
      <c r="F54" s="168">
        <v>39753</v>
      </c>
      <c r="G54" s="166" t="s">
        <v>577</v>
      </c>
      <c r="H54" s="164">
        <v>199</v>
      </c>
      <c r="I54" s="367">
        <f t="shared" si="1"/>
        <v>1.1345554147691583</v>
      </c>
      <c r="J54" s="368">
        <v>225.7765275390625</v>
      </c>
      <c r="K54" s="169" t="s">
        <v>537</v>
      </c>
      <c r="L54" s="166" t="s">
        <v>538</v>
      </c>
      <c r="M54" s="165" t="s">
        <v>533</v>
      </c>
      <c r="N54" s="164" t="s">
        <v>528</v>
      </c>
      <c r="O54" s="169" t="s">
        <v>529</v>
      </c>
      <c r="P54" s="165" t="s">
        <v>1056</v>
      </c>
      <c r="Q54" s="302" t="s">
        <v>541</v>
      </c>
    </row>
    <row r="55" spans="1:17" ht="30" x14ac:dyDescent="0.2">
      <c r="A55" s="164">
        <f t="shared" si="0"/>
        <v>49</v>
      </c>
      <c r="B55" s="380" t="s">
        <v>561</v>
      </c>
      <c r="C55" s="165">
        <v>49888</v>
      </c>
      <c r="D55" s="170" t="s">
        <v>1055</v>
      </c>
      <c r="E55" s="167" t="s">
        <v>365</v>
      </c>
      <c r="F55" s="168">
        <v>41856</v>
      </c>
      <c r="G55" s="166" t="s">
        <v>525</v>
      </c>
      <c r="H55" s="164">
        <v>5</v>
      </c>
      <c r="I55" s="367">
        <f t="shared" si="1"/>
        <v>1716.0600273437497</v>
      </c>
      <c r="J55" s="368">
        <v>8580.300136718748</v>
      </c>
      <c r="K55" s="169" t="s">
        <v>537</v>
      </c>
      <c r="L55" s="166" t="s">
        <v>538</v>
      </c>
      <c r="M55" s="165" t="s">
        <v>533</v>
      </c>
      <c r="N55" s="164" t="s">
        <v>528</v>
      </c>
      <c r="O55" s="169" t="s">
        <v>529</v>
      </c>
      <c r="P55" s="165" t="s">
        <v>1056</v>
      </c>
      <c r="Q55" s="302" t="s">
        <v>541</v>
      </c>
    </row>
    <row r="56" spans="1:17" ht="30" x14ac:dyDescent="0.2">
      <c r="A56" s="164">
        <f t="shared" si="0"/>
        <v>50</v>
      </c>
      <c r="B56" s="380" t="s">
        <v>561</v>
      </c>
      <c r="C56" s="165">
        <v>53125</v>
      </c>
      <c r="D56" s="170" t="s">
        <v>1055</v>
      </c>
      <c r="E56" s="167" t="s">
        <v>366</v>
      </c>
      <c r="F56" s="168">
        <v>42060</v>
      </c>
      <c r="G56" s="166" t="s">
        <v>525</v>
      </c>
      <c r="H56" s="164">
        <v>11</v>
      </c>
      <c r="I56" s="367">
        <f t="shared" si="1"/>
        <v>429.83454019886358</v>
      </c>
      <c r="J56" s="368">
        <v>4728.1799421874994</v>
      </c>
      <c r="K56" s="169" t="s">
        <v>537</v>
      </c>
      <c r="L56" s="166" t="s">
        <v>538</v>
      </c>
      <c r="M56" s="165" t="s">
        <v>533</v>
      </c>
      <c r="N56" s="164" t="s">
        <v>528</v>
      </c>
      <c r="O56" s="169" t="s">
        <v>529</v>
      </c>
      <c r="P56" s="165" t="s">
        <v>1056</v>
      </c>
      <c r="Q56" s="302" t="s">
        <v>541</v>
      </c>
    </row>
    <row r="57" spans="1:17" ht="30" x14ac:dyDescent="0.2">
      <c r="A57" s="164">
        <f t="shared" si="0"/>
        <v>51</v>
      </c>
      <c r="B57" s="380" t="s">
        <v>561</v>
      </c>
      <c r="C57" s="165">
        <v>48366</v>
      </c>
      <c r="D57" s="170" t="s">
        <v>1055</v>
      </c>
      <c r="E57" s="167" t="s">
        <v>367</v>
      </c>
      <c r="F57" s="168">
        <v>41821</v>
      </c>
      <c r="G57" s="166" t="s">
        <v>525</v>
      </c>
      <c r="H57" s="164">
        <v>1</v>
      </c>
      <c r="I57" s="367">
        <f t="shared" si="1"/>
        <v>493.4517595703125</v>
      </c>
      <c r="J57" s="368">
        <v>493.4517595703125</v>
      </c>
      <c r="K57" s="169" t="s">
        <v>537</v>
      </c>
      <c r="L57" s="166" t="s">
        <v>538</v>
      </c>
      <c r="M57" s="165" t="s">
        <v>533</v>
      </c>
      <c r="N57" s="164" t="s">
        <v>528</v>
      </c>
      <c r="O57" s="169" t="s">
        <v>529</v>
      </c>
      <c r="P57" s="165" t="s">
        <v>1056</v>
      </c>
      <c r="Q57" s="302" t="s">
        <v>541</v>
      </c>
    </row>
    <row r="58" spans="1:17" ht="25.5" x14ac:dyDescent="0.2">
      <c r="A58" s="164">
        <f t="shared" si="0"/>
        <v>52</v>
      </c>
      <c r="B58" s="380" t="s">
        <v>561</v>
      </c>
      <c r="C58" s="165">
        <v>53880</v>
      </c>
      <c r="D58" s="170" t="s">
        <v>1055</v>
      </c>
      <c r="E58" s="167" t="s">
        <v>368</v>
      </c>
      <c r="F58" s="168">
        <v>42111</v>
      </c>
      <c r="G58" s="166" t="s">
        <v>525</v>
      </c>
      <c r="H58" s="164">
        <v>1</v>
      </c>
      <c r="I58" s="367">
        <f t="shared" si="1"/>
        <v>1036.3979275390625</v>
      </c>
      <c r="J58" s="368">
        <v>1036.3979275390625</v>
      </c>
      <c r="K58" s="169" t="s">
        <v>537</v>
      </c>
      <c r="L58" s="166" t="s">
        <v>538</v>
      </c>
      <c r="M58" s="165" t="s">
        <v>533</v>
      </c>
      <c r="N58" s="164" t="s">
        <v>528</v>
      </c>
      <c r="O58" s="169" t="s">
        <v>529</v>
      </c>
      <c r="P58" s="165" t="s">
        <v>1056</v>
      </c>
      <c r="Q58" s="302" t="s">
        <v>541</v>
      </c>
    </row>
    <row r="59" spans="1:17" ht="30" x14ac:dyDescent="0.2">
      <c r="A59" s="164">
        <f t="shared" si="0"/>
        <v>53</v>
      </c>
      <c r="B59" s="380" t="s">
        <v>561</v>
      </c>
      <c r="C59" s="165">
        <v>41233</v>
      </c>
      <c r="D59" s="170" t="s">
        <v>1055</v>
      </c>
      <c r="E59" s="167" t="s">
        <v>369</v>
      </c>
      <c r="F59" s="168" t="s">
        <v>565</v>
      </c>
      <c r="G59" s="166" t="s">
        <v>525</v>
      </c>
      <c r="H59" s="164">
        <v>2</v>
      </c>
      <c r="I59" s="367">
        <f t="shared" si="1"/>
        <v>309.74952070312503</v>
      </c>
      <c r="J59" s="368">
        <v>619.49904140625006</v>
      </c>
      <c r="K59" s="169" t="s">
        <v>537</v>
      </c>
      <c r="L59" s="166" t="s">
        <v>538</v>
      </c>
      <c r="M59" s="165" t="s">
        <v>533</v>
      </c>
      <c r="N59" s="164" t="s">
        <v>528</v>
      </c>
      <c r="O59" s="169" t="s">
        <v>529</v>
      </c>
      <c r="P59" s="165" t="s">
        <v>1056</v>
      </c>
      <c r="Q59" s="302" t="s">
        <v>541</v>
      </c>
    </row>
    <row r="60" spans="1:17" ht="30" x14ac:dyDescent="0.2">
      <c r="A60" s="164">
        <f t="shared" si="0"/>
        <v>54</v>
      </c>
      <c r="B60" s="380" t="s">
        <v>559</v>
      </c>
      <c r="C60" s="165">
        <v>16951</v>
      </c>
      <c r="D60" s="170" t="s">
        <v>1055</v>
      </c>
      <c r="E60" s="167" t="s">
        <v>152</v>
      </c>
      <c r="F60" s="168" t="s">
        <v>1063</v>
      </c>
      <c r="G60" s="166" t="s">
        <v>525</v>
      </c>
      <c r="H60" s="164">
        <v>3</v>
      </c>
      <c r="I60" s="367">
        <f t="shared" si="1"/>
        <v>201.76671395833333</v>
      </c>
      <c r="J60" s="368">
        <v>605.30014187500001</v>
      </c>
      <c r="K60" s="169" t="s">
        <v>537</v>
      </c>
      <c r="L60" s="166" t="s">
        <v>538</v>
      </c>
      <c r="M60" s="165" t="s">
        <v>533</v>
      </c>
      <c r="N60" s="164" t="s">
        <v>528</v>
      </c>
      <c r="O60" s="169" t="s">
        <v>529</v>
      </c>
      <c r="P60" s="165" t="s">
        <v>1056</v>
      </c>
      <c r="Q60" s="302" t="s">
        <v>541</v>
      </c>
    </row>
    <row r="61" spans="1:17" ht="30" x14ac:dyDescent="0.2">
      <c r="A61" s="164">
        <f t="shared" si="0"/>
        <v>55</v>
      </c>
      <c r="B61" s="380" t="s">
        <v>564</v>
      </c>
      <c r="C61" s="165">
        <v>42273</v>
      </c>
      <c r="D61" s="170" t="s">
        <v>1055</v>
      </c>
      <c r="E61" s="167" t="s">
        <v>370</v>
      </c>
      <c r="F61" s="168" t="s">
        <v>579</v>
      </c>
      <c r="G61" s="166" t="s">
        <v>525</v>
      </c>
      <c r="H61" s="164">
        <v>20</v>
      </c>
      <c r="I61" s="367">
        <f t="shared" si="1"/>
        <v>40.081098828125008</v>
      </c>
      <c r="J61" s="368">
        <v>801.62197656250009</v>
      </c>
      <c r="K61" s="169" t="s">
        <v>537</v>
      </c>
      <c r="L61" s="166" t="s">
        <v>538</v>
      </c>
      <c r="M61" s="165" t="s">
        <v>533</v>
      </c>
      <c r="N61" s="164" t="s">
        <v>528</v>
      </c>
      <c r="O61" s="169" t="s">
        <v>529</v>
      </c>
      <c r="P61" s="165" t="s">
        <v>1056</v>
      </c>
      <c r="Q61" s="302" t="s">
        <v>541</v>
      </c>
    </row>
    <row r="62" spans="1:17" ht="30" x14ac:dyDescent="0.2">
      <c r="A62" s="164">
        <f t="shared" si="0"/>
        <v>56</v>
      </c>
      <c r="B62" s="380" t="s">
        <v>561</v>
      </c>
      <c r="C62" s="165">
        <v>41237</v>
      </c>
      <c r="D62" s="170" t="s">
        <v>1055</v>
      </c>
      <c r="E62" s="167" t="s">
        <v>371</v>
      </c>
      <c r="F62" s="168" t="s">
        <v>565</v>
      </c>
      <c r="G62" s="166" t="s">
        <v>525</v>
      </c>
      <c r="H62" s="164">
        <v>1</v>
      </c>
      <c r="I62" s="367">
        <f t="shared" si="1"/>
        <v>107.38966738281246</v>
      </c>
      <c r="J62" s="368">
        <v>107.38966738281246</v>
      </c>
      <c r="K62" s="169" t="s">
        <v>537</v>
      </c>
      <c r="L62" s="166" t="s">
        <v>538</v>
      </c>
      <c r="M62" s="165" t="s">
        <v>533</v>
      </c>
      <c r="N62" s="164" t="s">
        <v>528</v>
      </c>
      <c r="O62" s="169" t="s">
        <v>529</v>
      </c>
      <c r="P62" s="165" t="s">
        <v>1056</v>
      </c>
      <c r="Q62" s="302" t="s">
        <v>541</v>
      </c>
    </row>
    <row r="63" spans="1:17" ht="30" x14ac:dyDescent="0.2">
      <c r="A63" s="164">
        <f t="shared" si="0"/>
        <v>57</v>
      </c>
      <c r="B63" s="380" t="s">
        <v>551</v>
      </c>
      <c r="C63" s="165">
        <v>55787</v>
      </c>
      <c r="D63" s="170" t="s">
        <v>1055</v>
      </c>
      <c r="E63" s="167" t="s">
        <v>372</v>
      </c>
      <c r="F63" s="168">
        <v>42236</v>
      </c>
      <c r="G63" s="166" t="s">
        <v>525</v>
      </c>
      <c r="H63" s="164">
        <v>1</v>
      </c>
      <c r="I63" s="367">
        <f t="shared" si="1"/>
        <v>604.71625820312477</v>
      </c>
      <c r="J63" s="368">
        <v>604.71625820312477</v>
      </c>
      <c r="K63" s="169" t="s">
        <v>537</v>
      </c>
      <c r="L63" s="166" t="s">
        <v>538</v>
      </c>
      <c r="M63" s="165" t="s">
        <v>533</v>
      </c>
      <c r="N63" s="164" t="s">
        <v>528</v>
      </c>
      <c r="O63" s="169" t="s">
        <v>529</v>
      </c>
      <c r="P63" s="165" t="s">
        <v>1056</v>
      </c>
      <c r="Q63" s="302" t="s">
        <v>541</v>
      </c>
    </row>
    <row r="64" spans="1:17" ht="25.5" x14ac:dyDescent="0.2">
      <c r="A64" s="164">
        <f t="shared" si="0"/>
        <v>58</v>
      </c>
      <c r="B64" s="380" t="s">
        <v>564</v>
      </c>
      <c r="C64" s="165">
        <v>46878</v>
      </c>
      <c r="D64" s="170" t="s">
        <v>1055</v>
      </c>
      <c r="E64" s="167" t="s">
        <v>373</v>
      </c>
      <c r="F64" s="168">
        <v>41689</v>
      </c>
      <c r="G64" s="166" t="s">
        <v>560</v>
      </c>
      <c r="H64" s="164">
        <v>20</v>
      </c>
      <c r="I64" s="367">
        <f t="shared" si="1"/>
        <v>15.468731210937497</v>
      </c>
      <c r="J64" s="368">
        <v>309.37462421874994</v>
      </c>
      <c r="K64" s="169" t="s">
        <v>537</v>
      </c>
      <c r="L64" s="166" t="s">
        <v>538</v>
      </c>
      <c r="M64" s="165" t="s">
        <v>533</v>
      </c>
      <c r="N64" s="164" t="s">
        <v>528</v>
      </c>
      <c r="O64" s="169" t="s">
        <v>529</v>
      </c>
      <c r="P64" s="165" t="s">
        <v>1056</v>
      </c>
      <c r="Q64" s="302" t="s">
        <v>541</v>
      </c>
    </row>
    <row r="65" spans="1:17" ht="25.5" x14ac:dyDescent="0.2">
      <c r="A65" s="164">
        <f t="shared" si="0"/>
        <v>59</v>
      </c>
      <c r="B65" s="380" t="s">
        <v>564</v>
      </c>
      <c r="C65" s="165">
        <v>45790</v>
      </c>
      <c r="D65" s="170" t="s">
        <v>1055</v>
      </c>
      <c r="E65" s="167" t="s">
        <v>374</v>
      </c>
      <c r="F65" s="168">
        <v>41620</v>
      </c>
      <c r="G65" s="166" t="s">
        <v>525</v>
      </c>
      <c r="H65" s="164">
        <v>1</v>
      </c>
      <c r="I65" s="367">
        <f t="shared" si="1"/>
        <v>327.36378906250002</v>
      </c>
      <c r="J65" s="368">
        <v>327.36378906250002</v>
      </c>
      <c r="K65" s="169" t="s">
        <v>537</v>
      </c>
      <c r="L65" s="166" t="s">
        <v>538</v>
      </c>
      <c r="M65" s="165" t="s">
        <v>533</v>
      </c>
      <c r="N65" s="164" t="s">
        <v>528</v>
      </c>
      <c r="O65" s="169" t="s">
        <v>529</v>
      </c>
      <c r="P65" s="165" t="s">
        <v>1056</v>
      </c>
      <c r="Q65" s="302" t="s">
        <v>541</v>
      </c>
    </row>
    <row r="66" spans="1:17" ht="25.5" x14ac:dyDescent="0.2">
      <c r="A66" s="164">
        <f t="shared" si="0"/>
        <v>60</v>
      </c>
      <c r="B66" s="380" t="s">
        <v>564</v>
      </c>
      <c r="C66" s="165">
        <v>45791</v>
      </c>
      <c r="D66" s="170" t="s">
        <v>1055</v>
      </c>
      <c r="E66" s="167" t="s">
        <v>375</v>
      </c>
      <c r="F66" s="168">
        <v>41620</v>
      </c>
      <c r="G66" s="166" t="s">
        <v>525</v>
      </c>
      <c r="H66" s="164">
        <v>2</v>
      </c>
      <c r="I66" s="367">
        <f t="shared" si="1"/>
        <v>327.36378906250002</v>
      </c>
      <c r="J66" s="368">
        <v>654.72757812500004</v>
      </c>
      <c r="K66" s="169" t="s">
        <v>537</v>
      </c>
      <c r="L66" s="166" t="s">
        <v>538</v>
      </c>
      <c r="M66" s="165" t="s">
        <v>533</v>
      </c>
      <c r="N66" s="164" t="s">
        <v>528</v>
      </c>
      <c r="O66" s="169" t="s">
        <v>529</v>
      </c>
      <c r="P66" s="165" t="s">
        <v>1056</v>
      </c>
      <c r="Q66" s="302" t="s">
        <v>541</v>
      </c>
    </row>
    <row r="67" spans="1:17" ht="25.5" x14ac:dyDescent="0.2">
      <c r="A67" s="164">
        <f t="shared" si="0"/>
        <v>61</v>
      </c>
      <c r="B67" s="380" t="s">
        <v>564</v>
      </c>
      <c r="C67" s="165">
        <v>57554</v>
      </c>
      <c r="D67" s="170" t="s">
        <v>1055</v>
      </c>
      <c r="E67" s="167" t="s">
        <v>376</v>
      </c>
      <c r="F67" s="168">
        <v>42347</v>
      </c>
      <c r="G67" s="166" t="s">
        <v>525</v>
      </c>
      <c r="H67" s="164">
        <v>2</v>
      </c>
      <c r="I67" s="367">
        <f t="shared" si="1"/>
        <v>13742.534414062498</v>
      </c>
      <c r="J67" s="368">
        <v>27485.068828124997</v>
      </c>
      <c r="K67" s="169" t="s">
        <v>537</v>
      </c>
      <c r="L67" s="166" t="s">
        <v>538</v>
      </c>
      <c r="M67" s="165" t="s">
        <v>533</v>
      </c>
      <c r="N67" s="164" t="s">
        <v>528</v>
      </c>
      <c r="O67" s="169" t="s">
        <v>529</v>
      </c>
      <c r="P67" s="165" t="s">
        <v>1056</v>
      </c>
      <c r="Q67" s="302" t="s">
        <v>541</v>
      </c>
    </row>
    <row r="68" spans="1:17" ht="25.5" x14ac:dyDescent="0.2">
      <c r="A68" s="164">
        <f t="shared" si="0"/>
        <v>62</v>
      </c>
      <c r="B68" s="380" t="s">
        <v>564</v>
      </c>
      <c r="C68" s="165">
        <v>29880</v>
      </c>
      <c r="D68" s="170" t="s">
        <v>1055</v>
      </c>
      <c r="E68" s="167" t="s">
        <v>377</v>
      </c>
      <c r="F68" s="168">
        <v>40391</v>
      </c>
      <c r="G68" s="166" t="s">
        <v>525</v>
      </c>
      <c r="H68" s="164">
        <v>1</v>
      </c>
      <c r="I68" s="367">
        <f t="shared" si="1"/>
        <v>747.70225624999989</v>
      </c>
      <c r="J68" s="368">
        <v>747.70225624999989</v>
      </c>
      <c r="K68" s="169" t="s">
        <v>537</v>
      </c>
      <c r="L68" s="166" t="s">
        <v>538</v>
      </c>
      <c r="M68" s="165" t="s">
        <v>533</v>
      </c>
      <c r="N68" s="164" t="s">
        <v>528</v>
      </c>
      <c r="O68" s="169" t="s">
        <v>529</v>
      </c>
      <c r="P68" s="165" t="s">
        <v>1056</v>
      </c>
      <c r="Q68" s="302" t="s">
        <v>541</v>
      </c>
    </row>
    <row r="69" spans="1:17" ht="25.5" x14ac:dyDescent="0.2">
      <c r="A69" s="164">
        <f t="shared" si="0"/>
        <v>63</v>
      </c>
      <c r="B69" s="380" t="s">
        <v>569</v>
      </c>
      <c r="C69" s="165">
        <v>58234</v>
      </c>
      <c r="D69" s="170" t="s">
        <v>1055</v>
      </c>
      <c r="E69" s="167" t="s">
        <v>378</v>
      </c>
      <c r="F69" s="168">
        <v>42412</v>
      </c>
      <c r="G69" s="166" t="s">
        <v>525</v>
      </c>
      <c r="H69" s="164">
        <v>13</v>
      </c>
      <c r="I69" s="367">
        <f t="shared" si="1"/>
        <v>448.48809870793258</v>
      </c>
      <c r="J69" s="368">
        <v>5830.3452832031235</v>
      </c>
      <c r="K69" s="169" t="s">
        <v>537</v>
      </c>
      <c r="L69" s="166" t="s">
        <v>538</v>
      </c>
      <c r="M69" s="165" t="s">
        <v>533</v>
      </c>
      <c r="N69" s="164" t="s">
        <v>528</v>
      </c>
      <c r="O69" s="169" t="s">
        <v>529</v>
      </c>
      <c r="P69" s="165" t="s">
        <v>1056</v>
      </c>
      <c r="Q69" s="302" t="s">
        <v>541</v>
      </c>
    </row>
    <row r="70" spans="1:17" ht="30" x14ac:dyDescent="0.2">
      <c r="A70" s="164">
        <f t="shared" si="0"/>
        <v>64</v>
      </c>
      <c r="B70" s="380" t="s">
        <v>580</v>
      </c>
      <c r="C70" s="165">
        <v>48070</v>
      </c>
      <c r="D70" s="170" t="s">
        <v>1055</v>
      </c>
      <c r="E70" s="167" t="s">
        <v>379</v>
      </c>
      <c r="F70" s="168">
        <v>41808</v>
      </c>
      <c r="G70" s="166" t="s">
        <v>525</v>
      </c>
      <c r="H70" s="164">
        <v>4</v>
      </c>
      <c r="I70" s="367">
        <f t="shared" si="1"/>
        <v>98.327867187500004</v>
      </c>
      <c r="J70" s="368">
        <v>393.31146875000002</v>
      </c>
      <c r="K70" s="169" t="s">
        <v>537</v>
      </c>
      <c r="L70" s="166" t="s">
        <v>538</v>
      </c>
      <c r="M70" s="165" t="s">
        <v>533</v>
      </c>
      <c r="N70" s="164" t="s">
        <v>528</v>
      </c>
      <c r="O70" s="169" t="s">
        <v>529</v>
      </c>
      <c r="P70" s="165" t="s">
        <v>1056</v>
      </c>
      <c r="Q70" s="302" t="s">
        <v>541</v>
      </c>
    </row>
    <row r="71" spans="1:17" ht="25.5" x14ac:dyDescent="0.2">
      <c r="A71" s="164">
        <f t="shared" si="0"/>
        <v>65</v>
      </c>
      <c r="B71" s="380" t="s">
        <v>1059</v>
      </c>
      <c r="C71" s="165" t="s">
        <v>1084</v>
      </c>
      <c r="D71" s="170" t="s">
        <v>1055</v>
      </c>
      <c r="E71" s="167" t="s">
        <v>380</v>
      </c>
      <c r="F71" s="168">
        <v>41359</v>
      </c>
      <c r="G71" s="166" t="s">
        <v>525</v>
      </c>
      <c r="H71" s="164">
        <v>10</v>
      </c>
      <c r="I71" s="367">
        <f t="shared" si="1"/>
        <v>2722.8417674999996</v>
      </c>
      <c r="J71" s="368">
        <v>27228.417674999997</v>
      </c>
      <c r="K71" s="169" t="s">
        <v>537</v>
      </c>
      <c r="L71" s="166" t="s">
        <v>538</v>
      </c>
      <c r="M71" s="165" t="s">
        <v>533</v>
      </c>
      <c r="N71" s="164" t="s">
        <v>528</v>
      </c>
      <c r="O71" s="169" t="s">
        <v>529</v>
      </c>
      <c r="P71" s="165" t="s">
        <v>1056</v>
      </c>
      <c r="Q71" s="302" t="s">
        <v>541</v>
      </c>
    </row>
    <row r="72" spans="1:17" ht="30" x14ac:dyDescent="0.2">
      <c r="A72" s="164">
        <f t="shared" si="0"/>
        <v>66</v>
      </c>
      <c r="B72" s="380" t="s">
        <v>580</v>
      </c>
      <c r="C72" s="165">
        <v>22425</v>
      </c>
      <c r="D72" s="170" t="s">
        <v>1055</v>
      </c>
      <c r="E72" s="167" t="s">
        <v>381</v>
      </c>
      <c r="F72" s="168" t="s">
        <v>555</v>
      </c>
      <c r="G72" s="166" t="s">
        <v>525</v>
      </c>
      <c r="H72" s="164">
        <v>2</v>
      </c>
      <c r="I72" s="367">
        <f t="shared" ref="I72:I135" si="2">J72/H72</f>
        <v>1907.7631742187496</v>
      </c>
      <c r="J72" s="368">
        <v>3815.5263484374991</v>
      </c>
      <c r="K72" s="169" t="s">
        <v>537</v>
      </c>
      <c r="L72" s="166" t="s">
        <v>538</v>
      </c>
      <c r="M72" s="165" t="s">
        <v>533</v>
      </c>
      <c r="N72" s="164" t="s">
        <v>528</v>
      </c>
      <c r="O72" s="169" t="s">
        <v>529</v>
      </c>
      <c r="P72" s="165" t="s">
        <v>1056</v>
      </c>
      <c r="Q72" s="302" t="s">
        <v>541</v>
      </c>
    </row>
    <row r="73" spans="1:17" ht="30" x14ac:dyDescent="0.2">
      <c r="A73" s="164">
        <f t="shared" si="0"/>
        <v>67</v>
      </c>
      <c r="B73" s="380" t="s">
        <v>580</v>
      </c>
      <c r="C73" s="165">
        <v>47227</v>
      </c>
      <c r="D73" s="170" t="s">
        <v>1055</v>
      </c>
      <c r="E73" s="167" t="s">
        <v>382</v>
      </c>
      <c r="F73" s="168">
        <v>41712</v>
      </c>
      <c r="G73" s="166" t="s">
        <v>525</v>
      </c>
      <c r="H73" s="164">
        <v>1</v>
      </c>
      <c r="I73" s="367">
        <f t="shared" si="2"/>
        <v>1409.6508007812499</v>
      </c>
      <c r="J73" s="368">
        <v>1409.6508007812499</v>
      </c>
      <c r="K73" s="169" t="s">
        <v>537</v>
      </c>
      <c r="L73" s="166" t="s">
        <v>538</v>
      </c>
      <c r="M73" s="165" t="s">
        <v>533</v>
      </c>
      <c r="N73" s="164" t="s">
        <v>528</v>
      </c>
      <c r="O73" s="169" t="s">
        <v>529</v>
      </c>
      <c r="P73" s="165" t="s">
        <v>1056</v>
      </c>
      <c r="Q73" s="302" t="s">
        <v>541</v>
      </c>
    </row>
    <row r="74" spans="1:17" ht="30" x14ac:dyDescent="0.2">
      <c r="A74" s="164">
        <f t="shared" si="0"/>
        <v>68</v>
      </c>
      <c r="B74" s="380" t="s">
        <v>580</v>
      </c>
      <c r="C74" s="165">
        <v>47228</v>
      </c>
      <c r="D74" s="170" t="s">
        <v>1055</v>
      </c>
      <c r="E74" s="167" t="s">
        <v>383</v>
      </c>
      <c r="F74" s="168">
        <v>41712</v>
      </c>
      <c r="G74" s="166" t="s">
        <v>525</v>
      </c>
      <c r="H74" s="164">
        <v>1</v>
      </c>
      <c r="I74" s="367">
        <f t="shared" si="2"/>
        <v>1495.9528906249998</v>
      </c>
      <c r="J74" s="368">
        <v>1495.9528906249998</v>
      </c>
      <c r="K74" s="169" t="s">
        <v>537</v>
      </c>
      <c r="L74" s="166" t="s">
        <v>538</v>
      </c>
      <c r="M74" s="165" t="s">
        <v>533</v>
      </c>
      <c r="N74" s="164" t="s">
        <v>528</v>
      </c>
      <c r="O74" s="169" t="s">
        <v>529</v>
      </c>
      <c r="P74" s="165" t="s">
        <v>1056</v>
      </c>
      <c r="Q74" s="302" t="s">
        <v>541</v>
      </c>
    </row>
    <row r="75" spans="1:17" ht="30" x14ac:dyDescent="0.2">
      <c r="A75" s="164">
        <f t="shared" si="0"/>
        <v>69</v>
      </c>
      <c r="B75" s="380" t="s">
        <v>580</v>
      </c>
      <c r="C75" s="165">
        <v>39203</v>
      </c>
      <c r="D75" s="170" t="s">
        <v>1055</v>
      </c>
      <c r="E75" s="167" t="s">
        <v>384</v>
      </c>
      <c r="F75" s="168">
        <v>42412</v>
      </c>
      <c r="G75" s="166" t="s">
        <v>525</v>
      </c>
      <c r="H75" s="164">
        <v>1</v>
      </c>
      <c r="I75" s="367">
        <f t="shared" si="2"/>
        <v>356.8836837890625</v>
      </c>
      <c r="J75" s="368">
        <v>356.8836837890625</v>
      </c>
      <c r="K75" s="169" t="s">
        <v>537</v>
      </c>
      <c r="L75" s="166" t="s">
        <v>538</v>
      </c>
      <c r="M75" s="165" t="s">
        <v>533</v>
      </c>
      <c r="N75" s="164" t="s">
        <v>528</v>
      </c>
      <c r="O75" s="169" t="s">
        <v>529</v>
      </c>
      <c r="P75" s="165" t="s">
        <v>1056</v>
      </c>
      <c r="Q75" s="302" t="s">
        <v>541</v>
      </c>
    </row>
    <row r="76" spans="1:17" ht="30" x14ac:dyDescent="0.2">
      <c r="A76" s="164">
        <f t="shared" si="0"/>
        <v>70</v>
      </c>
      <c r="B76" s="380" t="s">
        <v>580</v>
      </c>
      <c r="C76" s="165">
        <v>46386</v>
      </c>
      <c r="D76" s="170" t="s">
        <v>1055</v>
      </c>
      <c r="E76" s="167" t="s">
        <v>385</v>
      </c>
      <c r="F76" s="168">
        <v>41668</v>
      </c>
      <c r="G76" s="166" t="s">
        <v>525</v>
      </c>
      <c r="H76" s="164">
        <v>5</v>
      </c>
      <c r="I76" s="367">
        <f t="shared" si="2"/>
        <v>313.57525976562493</v>
      </c>
      <c r="J76" s="368">
        <v>1567.8762988281246</v>
      </c>
      <c r="K76" s="169" t="s">
        <v>537</v>
      </c>
      <c r="L76" s="166" t="s">
        <v>538</v>
      </c>
      <c r="M76" s="165" t="s">
        <v>533</v>
      </c>
      <c r="N76" s="164" t="s">
        <v>528</v>
      </c>
      <c r="O76" s="169" t="s">
        <v>529</v>
      </c>
      <c r="P76" s="165" t="s">
        <v>1056</v>
      </c>
      <c r="Q76" s="302" t="s">
        <v>541</v>
      </c>
    </row>
    <row r="77" spans="1:17" ht="30" x14ac:dyDescent="0.2">
      <c r="A77" s="164">
        <f t="shared" si="0"/>
        <v>71</v>
      </c>
      <c r="B77" s="380" t="s">
        <v>580</v>
      </c>
      <c r="C77" s="165">
        <v>41260</v>
      </c>
      <c r="D77" s="170" t="s">
        <v>1055</v>
      </c>
      <c r="E77" s="167" t="s">
        <v>386</v>
      </c>
      <c r="F77" s="168" t="s">
        <v>565</v>
      </c>
      <c r="G77" s="166" t="s">
        <v>525</v>
      </c>
      <c r="H77" s="164">
        <v>1</v>
      </c>
      <c r="I77" s="367">
        <f t="shared" si="2"/>
        <v>578.06641777343771</v>
      </c>
      <c r="J77" s="368">
        <v>578.06641777343771</v>
      </c>
      <c r="K77" s="169" t="s">
        <v>537</v>
      </c>
      <c r="L77" s="166" t="s">
        <v>538</v>
      </c>
      <c r="M77" s="165" t="s">
        <v>533</v>
      </c>
      <c r="N77" s="164" t="s">
        <v>528</v>
      </c>
      <c r="O77" s="169" t="s">
        <v>529</v>
      </c>
      <c r="P77" s="165" t="s">
        <v>1056</v>
      </c>
      <c r="Q77" s="302" t="s">
        <v>541</v>
      </c>
    </row>
    <row r="78" spans="1:17" ht="25.5" x14ac:dyDescent="0.2">
      <c r="A78" s="164">
        <f t="shared" si="0"/>
        <v>72</v>
      </c>
      <c r="B78" s="380" t="s">
        <v>569</v>
      </c>
      <c r="C78" s="165">
        <v>56066</v>
      </c>
      <c r="D78" s="170" t="s">
        <v>1055</v>
      </c>
      <c r="E78" s="167" t="s">
        <v>387</v>
      </c>
      <c r="F78" s="168">
        <v>42247</v>
      </c>
      <c r="G78" s="166" t="s">
        <v>525</v>
      </c>
      <c r="H78" s="164">
        <v>1</v>
      </c>
      <c r="I78" s="367">
        <f t="shared" si="2"/>
        <v>1714.8859277343752</v>
      </c>
      <c r="J78" s="368">
        <v>1714.8859277343752</v>
      </c>
      <c r="K78" s="169" t="s">
        <v>537</v>
      </c>
      <c r="L78" s="166" t="s">
        <v>538</v>
      </c>
      <c r="M78" s="165" t="s">
        <v>533</v>
      </c>
      <c r="N78" s="164" t="s">
        <v>528</v>
      </c>
      <c r="O78" s="169" t="s">
        <v>529</v>
      </c>
      <c r="P78" s="165" t="s">
        <v>1056</v>
      </c>
      <c r="Q78" s="302" t="s">
        <v>541</v>
      </c>
    </row>
    <row r="79" spans="1:17" ht="25.5" x14ac:dyDescent="0.2">
      <c r="A79" s="164">
        <f t="shared" si="0"/>
        <v>73</v>
      </c>
      <c r="B79" s="380" t="s">
        <v>569</v>
      </c>
      <c r="C79" s="165">
        <v>39100</v>
      </c>
      <c r="D79" s="170" t="s">
        <v>1055</v>
      </c>
      <c r="E79" s="167" t="s">
        <v>194</v>
      </c>
      <c r="F79" s="168">
        <v>41388</v>
      </c>
      <c r="G79" s="166" t="s">
        <v>525</v>
      </c>
      <c r="H79" s="164">
        <v>5</v>
      </c>
      <c r="I79" s="367">
        <f t="shared" si="2"/>
        <v>448.61566163330082</v>
      </c>
      <c r="J79" s="368">
        <v>2243.078308166504</v>
      </c>
      <c r="K79" s="169" t="s">
        <v>537</v>
      </c>
      <c r="L79" s="166" t="s">
        <v>538</v>
      </c>
      <c r="M79" s="165" t="s">
        <v>533</v>
      </c>
      <c r="N79" s="164" t="s">
        <v>528</v>
      </c>
      <c r="O79" s="169" t="s">
        <v>529</v>
      </c>
      <c r="P79" s="165" t="s">
        <v>1056</v>
      </c>
      <c r="Q79" s="302" t="s">
        <v>541</v>
      </c>
    </row>
    <row r="80" spans="1:17" ht="25.5" x14ac:dyDescent="0.2">
      <c r="A80" s="164">
        <f t="shared" si="0"/>
        <v>74</v>
      </c>
      <c r="B80" s="380" t="s">
        <v>569</v>
      </c>
      <c r="C80" s="165">
        <v>51973</v>
      </c>
      <c r="D80" s="170" t="s">
        <v>1055</v>
      </c>
      <c r="E80" s="167" t="s">
        <v>388</v>
      </c>
      <c r="F80" s="168">
        <v>42047</v>
      </c>
      <c r="G80" s="166" t="s">
        <v>525</v>
      </c>
      <c r="H80" s="164">
        <v>1</v>
      </c>
      <c r="I80" s="367">
        <f t="shared" si="2"/>
        <v>2500.8960873046863</v>
      </c>
      <c r="J80" s="368">
        <v>2500.8960873046863</v>
      </c>
      <c r="K80" s="169" t="s">
        <v>537</v>
      </c>
      <c r="L80" s="166" t="s">
        <v>538</v>
      </c>
      <c r="M80" s="165" t="s">
        <v>533</v>
      </c>
      <c r="N80" s="164" t="s">
        <v>528</v>
      </c>
      <c r="O80" s="169" t="s">
        <v>529</v>
      </c>
      <c r="P80" s="165" t="s">
        <v>1056</v>
      </c>
      <c r="Q80" s="302" t="s">
        <v>541</v>
      </c>
    </row>
    <row r="81" spans="1:17" ht="25.5" x14ac:dyDescent="0.2">
      <c r="A81" s="164">
        <f t="shared" si="0"/>
        <v>75</v>
      </c>
      <c r="B81" s="380" t="s">
        <v>569</v>
      </c>
      <c r="C81" s="165">
        <v>56423</v>
      </c>
      <c r="D81" s="170" t="s">
        <v>1055</v>
      </c>
      <c r="E81" s="167" t="s">
        <v>389</v>
      </c>
      <c r="F81" s="168">
        <v>42277</v>
      </c>
      <c r="G81" s="166" t="s">
        <v>525</v>
      </c>
      <c r="H81" s="164">
        <v>4</v>
      </c>
      <c r="I81" s="367">
        <f t="shared" si="2"/>
        <v>379.99502031249995</v>
      </c>
      <c r="J81" s="368">
        <v>1519.9800812499998</v>
      </c>
      <c r="K81" s="169" t="s">
        <v>537</v>
      </c>
      <c r="L81" s="166" t="s">
        <v>538</v>
      </c>
      <c r="M81" s="165" t="s">
        <v>533</v>
      </c>
      <c r="N81" s="164" t="s">
        <v>528</v>
      </c>
      <c r="O81" s="169" t="s">
        <v>529</v>
      </c>
      <c r="P81" s="165" t="s">
        <v>1056</v>
      </c>
      <c r="Q81" s="302" t="s">
        <v>541</v>
      </c>
    </row>
    <row r="82" spans="1:17" ht="25.5" x14ac:dyDescent="0.2">
      <c r="A82" s="164">
        <f t="shared" si="0"/>
        <v>76</v>
      </c>
      <c r="B82" s="380" t="s">
        <v>569</v>
      </c>
      <c r="C82" s="165">
        <v>66156</v>
      </c>
      <c r="D82" s="170" t="s">
        <v>1055</v>
      </c>
      <c r="E82" s="167" t="s">
        <v>390</v>
      </c>
      <c r="F82" s="168">
        <v>42933</v>
      </c>
      <c r="G82" s="166" t="s">
        <v>525</v>
      </c>
      <c r="H82" s="164">
        <v>4</v>
      </c>
      <c r="I82" s="367">
        <f t="shared" si="2"/>
        <v>876.14374999999973</v>
      </c>
      <c r="J82" s="368">
        <v>3504.5749999999989</v>
      </c>
      <c r="K82" s="169" t="s">
        <v>537</v>
      </c>
      <c r="L82" s="166" t="s">
        <v>538</v>
      </c>
      <c r="M82" s="165" t="s">
        <v>533</v>
      </c>
      <c r="N82" s="164" t="s">
        <v>528</v>
      </c>
      <c r="O82" s="169" t="s">
        <v>529</v>
      </c>
      <c r="P82" s="165" t="s">
        <v>1056</v>
      </c>
      <c r="Q82" s="302" t="s">
        <v>541</v>
      </c>
    </row>
    <row r="83" spans="1:17" ht="25.5" x14ac:dyDescent="0.2">
      <c r="A83" s="164">
        <f t="shared" si="0"/>
        <v>77</v>
      </c>
      <c r="B83" s="380" t="s">
        <v>574</v>
      </c>
      <c r="C83" s="165">
        <v>44790</v>
      </c>
      <c r="D83" s="170" t="s">
        <v>1055</v>
      </c>
      <c r="E83" s="167" t="s">
        <v>391</v>
      </c>
      <c r="F83" s="168">
        <v>41568</v>
      </c>
      <c r="G83" s="166" t="s">
        <v>1088</v>
      </c>
      <c r="H83" s="164">
        <v>11.7</v>
      </c>
      <c r="I83" s="367">
        <f t="shared" si="2"/>
        <v>46.754313718616459</v>
      </c>
      <c r="J83" s="368">
        <v>547.02547050781254</v>
      </c>
      <c r="K83" s="169" t="s">
        <v>537</v>
      </c>
      <c r="L83" s="166" t="s">
        <v>538</v>
      </c>
      <c r="M83" s="165" t="s">
        <v>533</v>
      </c>
      <c r="N83" s="164" t="s">
        <v>528</v>
      </c>
      <c r="O83" s="169" t="s">
        <v>529</v>
      </c>
      <c r="P83" s="165" t="s">
        <v>1056</v>
      </c>
      <c r="Q83" s="302" t="s">
        <v>541</v>
      </c>
    </row>
    <row r="84" spans="1:17" ht="25.5" x14ac:dyDescent="0.2">
      <c r="A84" s="164">
        <f t="shared" si="0"/>
        <v>78</v>
      </c>
      <c r="B84" s="380" t="s">
        <v>574</v>
      </c>
      <c r="C84" s="165">
        <v>44797</v>
      </c>
      <c r="D84" s="170" t="s">
        <v>1055</v>
      </c>
      <c r="E84" s="167" t="s">
        <v>392</v>
      </c>
      <c r="F84" s="168">
        <v>41568</v>
      </c>
      <c r="G84" s="166" t="s">
        <v>1088</v>
      </c>
      <c r="H84" s="164">
        <v>7.5</v>
      </c>
      <c r="I84" s="367">
        <f t="shared" si="2"/>
        <v>47.128097109374991</v>
      </c>
      <c r="J84" s="368">
        <v>353.46072832031246</v>
      </c>
      <c r="K84" s="169" t="s">
        <v>537</v>
      </c>
      <c r="L84" s="166" t="s">
        <v>538</v>
      </c>
      <c r="M84" s="165" t="s">
        <v>533</v>
      </c>
      <c r="N84" s="164" t="s">
        <v>528</v>
      </c>
      <c r="O84" s="169" t="s">
        <v>529</v>
      </c>
      <c r="P84" s="165" t="s">
        <v>1056</v>
      </c>
      <c r="Q84" s="302" t="s">
        <v>541</v>
      </c>
    </row>
    <row r="85" spans="1:17" ht="30" x14ac:dyDescent="0.2">
      <c r="A85" s="164">
        <f t="shared" si="0"/>
        <v>79</v>
      </c>
      <c r="B85" s="380" t="s">
        <v>574</v>
      </c>
      <c r="C85" s="165">
        <v>22431</v>
      </c>
      <c r="D85" s="170" t="s">
        <v>1055</v>
      </c>
      <c r="E85" s="167" t="s">
        <v>393</v>
      </c>
      <c r="F85" s="168" t="s">
        <v>555</v>
      </c>
      <c r="G85" s="166" t="s">
        <v>1088</v>
      </c>
      <c r="H85" s="164">
        <v>7.42</v>
      </c>
      <c r="I85" s="367">
        <f t="shared" si="2"/>
        <v>58.972428376642526</v>
      </c>
      <c r="J85" s="368">
        <v>437.57541855468753</v>
      </c>
      <c r="K85" s="169" t="s">
        <v>537</v>
      </c>
      <c r="L85" s="166" t="s">
        <v>538</v>
      </c>
      <c r="M85" s="165" t="s">
        <v>533</v>
      </c>
      <c r="N85" s="164" t="s">
        <v>528</v>
      </c>
      <c r="O85" s="169" t="s">
        <v>529</v>
      </c>
      <c r="P85" s="165" t="s">
        <v>1056</v>
      </c>
      <c r="Q85" s="302" t="s">
        <v>541</v>
      </c>
    </row>
    <row r="86" spans="1:17" ht="25.5" x14ac:dyDescent="0.2">
      <c r="A86" s="164">
        <f t="shared" si="0"/>
        <v>80</v>
      </c>
      <c r="B86" s="380" t="s">
        <v>574</v>
      </c>
      <c r="C86" s="165">
        <v>44809</v>
      </c>
      <c r="D86" s="170" t="s">
        <v>1055</v>
      </c>
      <c r="E86" s="167" t="s">
        <v>394</v>
      </c>
      <c r="F86" s="168">
        <v>41568</v>
      </c>
      <c r="G86" s="166" t="s">
        <v>1085</v>
      </c>
      <c r="H86" s="164">
        <v>2</v>
      </c>
      <c r="I86" s="367">
        <f t="shared" si="2"/>
        <v>296.94514277343757</v>
      </c>
      <c r="J86" s="368">
        <v>593.89028554687513</v>
      </c>
      <c r="K86" s="169" t="s">
        <v>537</v>
      </c>
      <c r="L86" s="166" t="s">
        <v>538</v>
      </c>
      <c r="M86" s="165" t="s">
        <v>533</v>
      </c>
      <c r="N86" s="164" t="s">
        <v>528</v>
      </c>
      <c r="O86" s="169" t="s">
        <v>529</v>
      </c>
      <c r="P86" s="165" t="s">
        <v>1056</v>
      </c>
      <c r="Q86" s="302" t="s">
        <v>541</v>
      </c>
    </row>
    <row r="87" spans="1:17" ht="30" x14ac:dyDescent="0.2">
      <c r="A87" s="164">
        <f t="shared" si="0"/>
        <v>81</v>
      </c>
      <c r="B87" s="380" t="s">
        <v>559</v>
      </c>
      <c r="C87" s="165">
        <v>42264</v>
      </c>
      <c r="D87" s="170" t="s">
        <v>1055</v>
      </c>
      <c r="E87" s="167" t="s">
        <v>395</v>
      </c>
      <c r="F87" s="168" t="s">
        <v>1064</v>
      </c>
      <c r="G87" s="166" t="s">
        <v>525</v>
      </c>
      <c r="H87" s="164">
        <v>189</v>
      </c>
      <c r="I87" s="367">
        <f t="shared" si="2"/>
        <v>25.302228196304565</v>
      </c>
      <c r="J87" s="368">
        <v>4782.1211291015625</v>
      </c>
      <c r="K87" s="169" t="s">
        <v>537</v>
      </c>
      <c r="L87" s="166" t="s">
        <v>538</v>
      </c>
      <c r="M87" s="165" t="s">
        <v>533</v>
      </c>
      <c r="N87" s="164" t="s">
        <v>528</v>
      </c>
      <c r="O87" s="169" t="s">
        <v>529</v>
      </c>
      <c r="P87" s="165" t="s">
        <v>1056</v>
      </c>
      <c r="Q87" s="302" t="s">
        <v>541</v>
      </c>
    </row>
    <row r="88" spans="1:17" ht="30" x14ac:dyDescent="0.2">
      <c r="A88" s="164">
        <f t="shared" si="0"/>
        <v>82</v>
      </c>
      <c r="B88" s="380" t="s">
        <v>559</v>
      </c>
      <c r="C88" s="165">
        <v>13878</v>
      </c>
      <c r="D88" s="170" t="s">
        <v>1055</v>
      </c>
      <c r="E88" s="167" t="s">
        <v>396</v>
      </c>
      <c r="F88" s="168" t="s">
        <v>1064</v>
      </c>
      <c r="G88" s="166" t="s">
        <v>525</v>
      </c>
      <c r="H88" s="164">
        <v>87</v>
      </c>
      <c r="I88" s="367">
        <f t="shared" si="2"/>
        <v>15.832548895474135</v>
      </c>
      <c r="J88" s="368">
        <v>1377.4317539062497</v>
      </c>
      <c r="K88" s="169" t="s">
        <v>537</v>
      </c>
      <c r="L88" s="166" t="s">
        <v>538</v>
      </c>
      <c r="M88" s="165" t="s">
        <v>533</v>
      </c>
      <c r="N88" s="164" t="s">
        <v>528</v>
      </c>
      <c r="O88" s="169" t="s">
        <v>529</v>
      </c>
      <c r="P88" s="165" t="s">
        <v>1056</v>
      </c>
      <c r="Q88" s="302" t="s">
        <v>541</v>
      </c>
    </row>
    <row r="89" spans="1:17" ht="25.5" x14ac:dyDescent="0.2">
      <c r="A89" s="164">
        <f t="shared" si="0"/>
        <v>83</v>
      </c>
      <c r="B89" s="380" t="s">
        <v>564</v>
      </c>
      <c r="C89" s="165">
        <v>58266</v>
      </c>
      <c r="D89" s="170" t="s">
        <v>1055</v>
      </c>
      <c r="E89" s="167" t="s">
        <v>397</v>
      </c>
      <c r="F89" s="168">
        <v>42412</v>
      </c>
      <c r="G89" s="166" t="s">
        <v>525</v>
      </c>
      <c r="H89" s="164">
        <v>3</v>
      </c>
      <c r="I89" s="367">
        <f t="shared" si="2"/>
        <v>67.893110677083342</v>
      </c>
      <c r="J89" s="368">
        <v>203.67933203125003</v>
      </c>
      <c r="K89" s="169" t="s">
        <v>537</v>
      </c>
      <c r="L89" s="166" t="s">
        <v>538</v>
      </c>
      <c r="M89" s="165" t="s">
        <v>533</v>
      </c>
      <c r="N89" s="164" t="s">
        <v>528</v>
      </c>
      <c r="O89" s="169" t="s">
        <v>529</v>
      </c>
      <c r="P89" s="165" t="s">
        <v>1056</v>
      </c>
      <c r="Q89" s="302" t="s">
        <v>541</v>
      </c>
    </row>
    <row r="90" spans="1:17" ht="25.5" x14ac:dyDescent="0.2">
      <c r="A90" s="164">
        <f t="shared" si="0"/>
        <v>84</v>
      </c>
      <c r="B90" s="380" t="s">
        <v>574</v>
      </c>
      <c r="C90" s="165">
        <v>44812</v>
      </c>
      <c r="D90" s="170" t="s">
        <v>1055</v>
      </c>
      <c r="E90" s="167" t="s">
        <v>398</v>
      </c>
      <c r="F90" s="168">
        <v>41568</v>
      </c>
      <c r="G90" s="166" t="s">
        <v>525</v>
      </c>
      <c r="H90" s="164">
        <v>12</v>
      </c>
      <c r="I90" s="367">
        <f t="shared" si="2"/>
        <v>20.640717985026033</v>
      </c>
      <c r="J90" s="368">
        <v>247.68861582031241</v>
      </c>
      <c r="K90" s="169" t="s">
        <v>537</v>
      </c>
      <c r="L90" s="166" t="s">
        <v>538</v>
      </c>
      <c r="M90" s="165" t="s">
        <v>533</v>
      </c>
      <c r="N90" s="164" t="s">
        <v>528</v>
      </c>
      <c r="O90" s="169" t="s">
        <v>529</v>
      </c>
      <c r="P90" s="165" t="s">
        <v>1056</v>
      </c>
      <c r="Q90" s="302" t="s">
        <v>541</v>
      </c>
    </row>
    <row r="91" spans="1:17" ht="25.5" x14ac:dyDescent="0.2">
      <c r="A91" s="164">
        <f t="shared" si="0"/>
        <v>85</v>
      </c>
      <c r="B91" s="380" t="s">
        <v>574</v>
      </c>
      <c r="C91" s="165">
        <v>44811</v>
      </c>
      <c r="D91" s="170" t="s">
        <v>1055</v>
      </c>
      <c r="E91" s="167" t="s">
        <v>399</v>
      </c>
      <c r="F91" s="168">
        <v>41568</v>
      </c>
      <c r="G91" s="166" t="s">
        <v>525</v>
      </c>
      <c r="H91" s="164">
        <v>12</v>
      </c>
      <c r="I91" s="367">
        <f t="shared" si="2"/>
        <v>23.298795035807291</v>
      </c>
      <c r="J91" s="368">
        <v>279.58554042968751</v>
      </c>
      <c r="K91" s="169" t="s">
        <v>537</v>
      </c>
      <c r="L91" s="166" t="s">
        <v>538</v>
      </c>
      <c r="M91" s="165" t="s">
        <v>533</v>
      </c>
      <c r="N91" s="164" t="s">
        <v>528</v>
      </c>
      <c r="O91" s="169" t="s">
        <v>529</v>
      </c>
      <c r="P91" s="165" t="s">
        <v>1056</v>
      </c>
      <c r="Q91" s="302" t="s">
        <v>541</v>
      </c>
    </row>
    <row r="92" spans="1:17" ht="25.5" x14ac:dyDescent="0.2">
      <c r="A92" s="164">
        <f t="shared" si="0"/>
        <v>86</v>
      </c>
      <c r="B92" s="380" t="s">
        <v>559</v>
      </c>
      <c r="C92" s="165">
        <v>44143</v>
      </c>
      <c r="D92" s="170" t="s">
        <v>1055</v>
      </c>
      <c r="E92" s="167" t="s">
        <v>400</v>
      </c>
      <c r="F92" s="168">
        <v>41517</v>
      </c>
      <c r="G92" s="166" t="s">
        <v>525</v>
      </c>
      <c r="H92" s="164">
        <v>7</v>
      </c>
      <c r="I92" s="367">
        <f t="shared" si="2"/>
        <v>1328.2867219029015</v>
      </c>
      <c r="J92" s="368">
        <v>9298.0070533203107</v>
      </c>
      <c r="K92" s="169" t="s">
        <v>537</v>
      </c>
      <c r="L92" s="166" t="s">
        <v>538</v>
      </c>
      <c r="M92" s="165" t="s">
        <v>533</v>
      </c>
      <c r="N92" s="164" t="s">
        <v>528</v>
      </c>
      <c r="O92" s="169" t="s">
        <v>529</v>
      </c>
      <c r="P92" s="165" t="s">
        <v>1056</v>
      </c>
      <c r="Q92" s="302" t="s">
        <v>530</v>
      </c>
    </row>
    <row r="93" spans="1:17" ht="60" x14ac:dyDescent="0.2">
      <c r="A93" s="164">
        <f t="shared" si="0"/>
        <v>87</v>
      </c>
      <c r="B93" s="380" t="s">
        <v>574</v>
      </c>
      <c r="C93" s="165">
        <v>44791</v>
      </c>
      <c r="D93" s="170" t="s">
        <v>1055</v>
      </c>
      <c r="E93" s="167" t="s">
        <v>401</v>
      </c>
      <c r="F93" s="168">
        <v>42298</v>
      </c>
      <c r="G93" s="166" t="s">
        <v>525</v>
      </c>
      <c r="H93" s="164">
        <v>2</v>
      </c>
      <c r="I93" s="367">
        <f t="shared" si="2"/>
        <v>19.858072949218748</v>
      </c>
      <c r="J93" s="368">
        <v>39.716145898437496</v>
      </c>
      <c r="K93" s="169" t="s">
        <v>537</v>
      </c>
      <c r="L93" s="166" t="s">
        <v>538</v>
      </c>
      <c r="M93" s="165" t="s">
        <v>543</v>
      </c>
      <c r="N93" s="164" t="s">
        <v>528</v>
      </c>
      <c r="O93" s="169" t="s">
        <v>529</v>
      </c>
      <c r="P93" s="165" t="s">
        <v>1056</v>
      </c>
      <c r="Q93" s="302" t="s">
        <v>530</v>
      </c>
    </row>
    <row r="94" spans="1:17" ht="25.5" x14ac:dyDescent="0.2">
      <c r="A94" s="164">
        <f t="shared" si="0"/>
        <v>88</v>
      </c>
      <c r="B94" s="380" t="s">
        <v>574</v>
      </c>
      <c r="C94" s="165">
        <v>44792</v>
      </c>
      <c r="D94" s="170" t="s">
        <v>1055</v>
      </c>
      <c r="E94" s="167" t="s">
        <v>402</v>
      </c>
      <c r="F94" s="168">
        <v>42298</v>
      </c>
      <c r="G94" s="166" t="s">
        <v>525</v>
      </c>
      <c r="H94" s="164">
        <v>1</v>
      </c>
      <c r="I94" s="367">
        <f t="shared" si="2"/>
        <v>21.736663085937494</v>
      </c>
      <c r="J94" s="368">
        <v>21.736663085937494</v>
      </c>
      <c r="K94" s="169" t="s">
        <v>537</v>
      </c>
      <c r="L94" s="166" t="s">
        <v>538</v>
      </c>
      <c r="M94" s="165" t="s">
        <v>533</v>
      </c>
      <c r="N94" s="164" t="s">
        <v>528</v>
      </c>
      <c r="O94" s="169" t="s">
        <v>529</v>
      </c>
      <c r="P94" s="165" t="s">
        <v>1056</v>
      </c>
      <c r="Q94" s="302" t="s">
        <v>530</v>
      </c>
    </row>
    <row r="95" spans="1:17" ht="25.5" x14ac:dyDescent="0.2">
      <c r="A95" s="164">
        <f t="shared" si="0"/>
        <v>89</v>
      </c>
      <c r="B95" s="380" t="s">
        <v>574</v>
      </c>
      <c r="C95" s="165">
        <v>44814</v>
      </c>
      <c r="D95" s="170" t="s">
        <v>1055</v>
      </c>
      <c r="E95" s="167" t="s">
        <v>403</v>
      </c>
      <c r="F95" s="168">
        <v>41568</v>
      </c>
      <c r="G95" s="166" t="s">
        <v>1085</v>
      </c>
      <c r="H95" s="164">
        <v>2</v>
      </c>
      <c r="I95" s="367">
        <f t="shared" si="2"/>
        <v>6.0994307617187502</v>
      </c>
      <c r="J95" s="368">
        <v>12.1988615234375</v>
      </c>
      <c r="K95" s="169" t="s">
        <v>537</v>
      </c>
      <c r="L95" s="166" t="s">
        <v>538</v>
      </c>
      <c r="M95" s="165" t="s">
        <v>533</v>
      </c>
      <c r="N95" s="164" t="s">
        <v>528</v>
      </c>
      <c r="O95" s="169" t="s">
        <v>529</v>
      </c>
      <c r="P95" s="165" t="s">
        <v>1056</v>
      </c>
      <c r="Q95" s="302" t="s">
        <v>541</v>
      </c>
    </row>
    <row r="96" spans="1:17" ht="30" x14ac:dyDescent="0.2">
      <c r="A96" s="164">
        <f t="shared" si="0"/>
        <v>90</v>
      </c>
      <c r="B96" s="380" t="s">
        <v>564</v>
      </c>
      <c r="C96" s="165">
        <v>20321</v>
      </c>
      <c r="D96" s="170" t="s">
        <v>1055</v>
      </c>
      <c r="E96" s="167" t="s">
        <v>404</v>
      </c>
      <c r="F96" s="168" t="s">
        <v>555</v>
      </c>
      <c r="G96" s="166" t="s">
        <v>525</v>
      </c>
      <c r="H96" s="164">
        <v>30</v>
      </c>
      <c r="I96" s="367">
        <f t="shared" si="2"/>
        <v>12.67363912109375</v>
      </c>
      <c r="J96" s="368">
        <v>380.20917363281251</v>
      </c>
      <c r="K96" s="169" t="s">
        <v>537</v>
      </c>
      <c r="L96" s="166" t="s">
        <v>538</v>
      </c>
      <c r="M96" s="165" t="s">
        <v>533</v>
      </c>
      <c r="N96" s="164" t="s">
        <v>528</v>
      </c>
      <c r="O96" s="169" t="s">
        <v>529</v>
      </c>
      <c r="P96" s="165" t="s">
        <v>1056</v>
      </c>
      <c r="Q96" s="302" t="s">
        <v>541</v>
      </c>
    </row>
    <row r="97" spans="1:17" ht="30" x14ac:dyDescent="0.2">
      <c r="A97" s="164">
        <f t="shared" si="0"/>
        <v>91</v>
      </c>
      <c r="B97" s="380" t="s">
        <v>561</v>
      </c>
      <c r="C97" s="165">
        <v>45162</v>
      </c>
      <c r="D97" s="170" t="s">
        <v>1055</v>
      </c>
      <c r="E97" s="167" t="s">
        <v>269</v>
      </c>
      <c r="F97" s="168" t="s">
        <v>1065</v>
      </c>
      <c r="G97" s="166" t="s">
        <v>525</v>
      </c>
      <c r="H97" s="164">
        <v>75</v>
      </c>
      <c r="I97" s="367">
        <f t="shared" si="2"/>
        <v>205.80072154947916</v>
      </c>
      <c r="J97" s="368">
        <v>15435.054116210937</v>
      </c>
      <c r="K97" s="169" t="s">
        <v>537</v>
      </c>
      <c r="L97" s="166" t="s">
        <v>538</v>
      </c>
      <c r="M97" s="165" t="s">
        <v>533</v>
      </c>
      <c r="N97" s="164" t="s">
        <v>528</v>
      </c>
      <c r="O97" s="169" t="s">
        <v>529</v>
      </c>
      <c r="P97" s="165" t="s">
        <v>1056</v>
      </c>
      <c r="Q97" s="302" t="s">
        <v>544</v>
      </c>
    </row>
    <row r="98" spans="1:17" ht="75" x14ac:dyDescent="0.2">
      <c r="A98" s="164">
        <f t="shared" si="0"/>
        <v>92</v>
      </c>
      <c r="B98" s="380" t="s">
        <v>551</v>
      </c>
      <c r="C98" s="165">
        <v>47814</v>
      </c>
      <c r="D98" s="170" t="s">
        <v>1055</v>
      </c>
      <c r="E98" s="167" t="s">
        <v>405</v>
      </c>
      <c r="F98" s="168">
        <v>41745</v>
      </c>
      <c r="G98" s="166" t="s">
        <v>525</v>
      </c>
      <c r="H98" s="164">
        <v>2</v>
      </c>
      <c r="I98" s="367">
        <f t="shared" si="2"/>
        <v>738.12620351562509</v>
      </c>
      <c r="J98" s="368">
        <v>1476.2524070312502</v>
      </c>
      <c r="K98" s="169" t="s">
        <v>537</v>
      </c>
      <c r="L98" s="166" t="s">
        <v>538</v>
      </c>
      <c r="M98" s="165" t="s">
        <v>552</v>
      </c>
      <c r="N98" s="164" t="s">
        <v>528</v>
      </c>
      <c r="O98" s="169" t="s">
        <v>529</v>
      </c>
      <c r="P98" s="165" t="s">
        <v>1056</v>
      </c>
      <c r="Q98" s="302" t="s">
        <v>541</v>
      </c>
    </row>
    <row r="99" spans="1:17" ht="75" x14ac:dyDescent="0.2">
      <c r="A99" s="164">
        <f t="shared" si="0"/>
        <v>93</v>
      </c>
      <c r="B99" s="380" t="s">
        <v>564</v>
      </c>
      <c r="C99" s="165">
        <v>63633</v>
      </c>
      <c r="D99" s="170" t="s">
        <v>1055</v>
      </c>
      <c r="E99" s="167" t="s">
        <v>406</v>
      </c>
      <c r="F99" s="168">
        <v>42768</v>
      </c>
      <c r="G99" s="166" t="s">
        <v>525</v>
      </c>
      <c r="H99" s="164">
        <v>2</v>
      </c>
      <c r="I99" s="367">
        <f t="shared" si="2"/>
        <v>3275.1594201171874</v>
      </c>
      <c r="J99" s="368">
        <v>6550.3188402343749</v>
      </c>
      <c r="K99" s="169" t="s">
        <v>537</v>
      </c>
      <c r="L99" s="166" t="s">
        <v>538</v>
      </c>
      <c r="M99" s="165" t="s">
        <v>552</v>
      </c>
      <c r="N99" s="164" t="s">
        <v>528</v>
      </c>
      <c r="O99" s="169" t="s">
        <v>529</v>
      </c>
      <c r="P99" s="165" t="s">
        <v>1056</v>
      </c>
      <c r="Q99" s="302" t="s">
        <v>541</v>
      </c>
    </row>
    <row r="100" spans="1:17" ht="105" x14ac:dyDescent="0.2">
      <c r="A100" s="164">
        <f t="shared" si="0"/>
        <v>94</v>
      </c>
      <c r="B100" s="380" t="s">
        <v>564</v>
      </c>
      <c r="C100" s="165">
        <v>43418</v>
      </c>
      <c r="D100" s="170" t="s">
        <v>1055</v>
      </c>
      <c r="E100" s="167" t="s">
        <v>407</v>
      </c>
      <c r="F100" s="168" t="s">
        <v>582</v>
      </c>
      <c r="G100" s="166" t="s">
        <v>525</v>
      </c>
      <c r="H100" s="164">
        <v>7</v>
      </c>
      <c r="I100" s="367">
        <f t="shared" si="2"/>
        <v>392.00151308593752</v>
      </c>
      <c r="J100" s="368">
        <v>2744.0105916015627</v>
      </c>
      <c r="K100" s="169" t="s">
        <v>537</v>
      </c>
      <c r="L100" s="166" t="s">
        <v>538</v>
      </c>
      <c r="M100" s="165" t="s">
        <v>554</v>
      </c>
      <c r="N100" s="164" t="s">
        <v>528</v>
      </c>
      <c r="O100" s="169" t="s">
        <v>529</v>
      </c>
      <c r="P100" s="165" t="s">
        <v>1056</v>
      </c>
      <c r="Q100" s="302" t="s">
        <v>541</v>
      </c>
    </row>
    <row r="101" spans="1:17" ht="25.5" x14ac:dyDescent="0.2">
      <c r="A101" s="164">
        <f t="shared" si="0"/>
        <v>95</v>
      </c>
      <c r="B101" s="380" t="s">
        <v>583</v>
      </c>
      <c r="C101" s="165">
        <v>32768</v>
      </c>
      <c r="D101" s="170" t="s">
        <v>1055</v>
      </c>
      <c r="E101" s="167" t="s">
        <v>408</v>
      </c>
      <c r="F101" s="168">
        <v>40679</v>
      </c>
      <c r="G101" s="166" t="s">
        <v>1083</v>
      </c>
      <c r="H101" s="164">
        <v>2.0550000000000002</v>
      </c>
      <c r="I101" s="367">
        <f t="shared" si="2"/>
        <v>10020.997107189018</v>
      </c>
      <c r="J101" s="368">
        <v>20593.149055273432</v>
      </c>
      <c r="K101" s="169" t="s">
        <v>537</v>
      </c>
      <c r="L101" s="166" t="s">
        <v>538</v>
      </c>
      <c r="M101" s="165" t="s">
        <v>533</v>
      </c>
      <c r="N101" s="164" t="s">
        <v>528</v>
      </c>
      <c r="O101" s="169" t="s">
        <v>529</v>
      </c>
      <c r="P101" s="165" t="s">
        <v>1056</v>
      </c>
      <c r="Q101" s="302" t="s">
        <v>541</v>
      </c>
    </row>
    <row r="102" spans="1:17" ht="30" x14ac:dyDescent="0.2">
      <c r="A102" s="164">
        <f t="shared" si="0"/>
        <v>96</v>
      </c>
      <c r="B102" s="380" t="s">
        <v>583</v>
      </c>
      <c r="C102" s="165">
        <v>46846</v>
      </c>
      <c r="D102" s="170" t="s">
        <v>1055</v>
      </c>
      <c r="E102" s="167" t="s">
        <v>412</v>
      </c>
      <c r="F102" s="168">
        <v>41689</v>
      </c>
      <c r="G102" s="166" t="s">
        <v>1083</v>
      </c>
      <c r="H102" s="164">
        <v>0.372</v>
      </c>
      <c r="I102" s="367">
        <f t="shared" si="2"/>
        <v>13256.225954511086</v>
      </c>
      <c r="J102" s="368">
        <v>4931.316055078124</v>
      </c>
      <c r="K102" s="169" t="s">
        <v>537</v>
      </c>
      <c r="L102" s="166" t="s">
        <v>538</v>
      </c>
      <c r="M102" s="165" t="s">
        <v>533</v>
      </c>
      <c r="N102" s="164" t="s">
        <v>528</v>
      </c>
      <c r="O102" s="169" t="s">
        <v>529</v>
      </c>
      <c r="P102" s="165" t="s">
        <v>1056</v>
      </c>
      <c r="Q102" s="302" t="s">
        <v>570</v>
      </c>
    </row>
    <row r="103" spans="1:17" ht="25.5" x14ac:dyDescent="0.2">
      <c r="A103" s="164">
        <f t="shared" si="0"/>
        <v>97</v>
      </c>
      <c r="B103" s="380" t="s">
        <v>583</v>
      </c>
      <c r="C103" s="165">
        <v>3179</v>
      </c>
      <c r="D103" s="170" t="s">
        <v>1055</v>
      </c>
      <c r="E103" s="167" t="s">
        <v>300</v>
      </c>
      <c r="F103" s="168">
        <v>40825</v>
      </c>
      <c r="G103" s="166" t="s">
        <v>525</v>
      </c>
      <c r="H103" s="164">
        <v>4</v>
      </c>
      <c r="I103" s="367">
        <f t="shared" si="2"/>
        <v>110.67948062499997</v>
      </c>
      <c r="J103" s="368">
        <v>442.71792249999987</v>
      </c>
      <c r="K103" s="169" t="s">
        <v>537</v>
      </c>
      <c r="L103" s="166" t="s">
        <v>538</v>
      </c>
      <c r="M103" s="165" t="s">
        <v>533</v>
      </c>
      <c r="N103" s="164" t="s">
        <v>528</v>
      </c>
      <c r="O103" s="169" t="s">
        <v>529</v>
      </c>
      <c r="P103" s="165" t="s">
        <v>1056</v>
      </c>
      <c r="Q103" s="302" t="s">
        <v>570</v>
      </c>
    </row>
    <row r="104" spans="1:17" ht="25.5" x14ac:dyDescent="0.2">
      <c r="A104" s="164">
        <f t="shared" si="0"/>
        <v>98</v>
      </c>
      <c r="B104" s="380" t="s">
        <v>583</v>
      </c>
      <c r="C104" s="165">
        <v>48726</v>
      </c>
      <c r="D104" s="170" t="s">
        <v>1055</v>
      </c>
      <c r="E104" s="167" t="s">
        <v>413</v>
      </c>
      <c r="F104" s="168">
        <v>41790</v>
      </c>
      <c r="G104" s="166" t="s">
        <v>1083</v>
      </c>
      <c r="H104" s="164">
        <v>7.5999999999999998E-2</v>
      </c>
      <c r="I104" s="367">
        <f t="shared" si="2"/>
        <v>6335.1883275082246</v>
      </c>
      <c r="J104" s="368">
        <v>481.47431289062507</v>
      </c>
      <c r="K104" s="169" t="s">
        <v>537</v>
      </c>
      <c r="L104" s="166" t="s">
        <v>538</v>
      </c>
      <c r="M104" s="164" t="s">
        <v>533</v>
      </c>
      <c r="N104" s="164" t="s">
        <v>528</v>
      </c>
      <c r="O104" s="169" t="s">
        <v>529</v>
      </c>
      <c r="P104" s="165" t="s">
        <v>1056</v>
      </c>
      <c r="Q104" s="302" t="s">
        <v>541</v>
      </c>
    </row>
    <row r="105" spans="1:17" ht="30" x14ac:dyDescent="0.2">
      <c r="A105" s="164">
        <f t="shared" si="0"/>
        <v>99</v>
      </c>
      <c r="B105" s="380" t="s">
        <v>559</v>
      </c>
      <c r="C105" s="165">
        <v>44668</v>
      </c>
      <c r="D105" s="170" t="s">
        <v>1055</v>
      </c>
      <c r="E105" s="167" t="s">
        <v>414</v>
      </c>
      <c r="F105" s="168" t="s">
        <v>1066</v>
      </c>
      <c r="G105" s="166" t="s">
        <v>560</v>
      </c>
      <c r="H105" s="164">
        <v>200</v>
      </c>
      <c r="I105" s="367">
        <f t="shared" si="2"/>
        <v>1.5132576162109377</v>
      </c>
      <c r="J105" s="368">
        <v>302.65152324218752</v>
      </c>
      <c r="K105" s="169" t="s">
        <v>537</v>
      </c>
      <c r="L105" s="166" t="s">
        <v>538</v>
      </c>
      <c r="M105" s="165" t="s">
        <v>556</v>
      </c>
      <c r="N105" s="164" t="s">
        <v>528</v>
      </c>
      <c r="O105" s="169" t="s">
        <v>529</v>
      </c>
      <c r="P105" s="165" t="s">
        <v>1056</v>
      </c>
      <c r="Q105" s="302" t="s">
        <v>530</v>
      </c>
    </row>
    <row r="106" spans="1:17" ht="60" x14ac:dyDescent="0.2">
      <c r="A106" s="164">
        <f t="shared" si="0"/>
        <v>100</v>
      </c>
      <c r="B106" s="380" t="s">
        <v>561</v>
      </c>
      <c r="C106" s="165">
        <v>41314</v>
      </c>
      <c r="D106" s="170" t="s">
        <v>1055</v>
      </c>
      <c r="E106" s="167" t="s">
        <v>415</v>
      </c>
      <c r="F106" s="168">
        <v>41363</v>
      </c>
      <c r="G106" s="166" t="s">
        <v>525</v>
      </c>
      <c r="H106" s="164">
        <v>1</v>
      </c>
      <c r="I106" s="367">
        <f t="shared" si="2"/>
        <v>964.48904238281239</v>
      </c>
      <c r="J106" s="368">
        <v>964.48904238281239</v>
      </c>
      <c r="K106" s="169" t="s">
        <v>537</v>
      </c>
      <c r="L106" s="166" t="s">
        <v>538</v>
      </c>
      <c r="M106" s="165" t="s">
        <v>557</v>
      </c>
      <c r="N106" s="164" t="s">
        <v>528</v>
      </c>
      <c r="O106" s="169" t="s">
        <v>529</v>
      </c>
      <c r="P106" s="165" t="s">
        <v>1056</v>
      </c>
      <c r="Q106" s="302" t="s">
        <v>541</v>
      </c>
    </row>
    <row r="107" spans="1:17" ht="60" x14ac:dyDescent="0.2">
      <c r="A107" s="164">
        <f t="shared" si="0"/>
        <v>101</v>
      </c>
      <c r="B107" s="380" t="s">
        <v>566</v>
      </c>
      <c r="C107" s="165">
        <v>62214</v>
      </c>
      <c r="D107" s="170" t="s">
        <v>1055</v>
      </c>
      <c r="E107" s="167" t="s">
        <v>314</v>
      </c>
      <c r="F107" s="168">
        <v>42668</v>
      </c>
      <c r="G107" s="166" t="s">
        <v>525</v>
      </c>
      <c r="H107" s="176">
        <v>440</v>
      </c>
      <c r="I107" s="367">
        <f t="shared" si="2"/>
        <v>213.04437890624996</v>
      </c>
      <c r="J107" s="368">
        <v>93739.526718749985</v>
      </c>
      <c r="K107" s="169" t="s">
        <v>537</v>
      </c>
      <c r="L107" s="166" t="s">
        <v>538</v>
      </c>
      <c r="M107" s="165" t="s">
        <v>558</v>
      </c>
      <c r="N107" s="164" t="s">
        <v>528</v>
      </c>
      <c r="O107" s="169" t="s">
        <v>529</v>
      </c>
      <c r="P107" s="165" t="s">
        <v>1056</v>
      </c>
      <c r="Q107" s="302" t="s">
        <v>530</v>
      </c>
    </row>
    <row r="108" spans="1:17" ht="75" x14ac:dyDescent="0.2">
      <c r="A108" s="164">
        <f t="shared" si="0"/>
        <v>102</v>
      </c>
      <c r="B108" s="380" t="s">
        <v>574</v>
      </c>
      <c r="C108" s="165">
        <v>41367</v>
      </c>
      <c r="D108" s="170" t="s">
        <v>1055</v>
      </c>
      <c r="E108" s="167" t="s">
        <v>14</v>
      </c>
      <c r="F108" s="168" t="s">
        <v>1067</v>
      </c>
      <c r="G108" s="166" t="s">
        <v>1083</v>
      </c>
      <c r="H108" s="176">
        <v>2.9000000000000001E-2</v>
      </c>
      <c r="I108" s="367">
        <f t="shared" si="2"/>
        <v>6638.2848060344804</v>
      </c>
      <c r="J108" s="368">
        <v>192.51025937499995</v>
      </c>
      <c r="K108" s="169" t="s">
        <v>526</v>
      </c>
      <c r="L108" s="166" t="s">
        <v>527</v>
      </c>
      <c r="M108" s="164" t="s">
        <v>533</v>
      </c>
      <c r="N108" s="164" t="s">
        <v>528</v>
      </c>
      <c r="O108" s="169" t="s">
        <v>529</v>
      </c>
      <c r="P108" s="165" t="s">
        <v>1056</v>
      </c>
      <c r="Q108" s="302" t="s">
        <v>530</v>
      </c>
    </row>
    <row r="109" spans="1:17" ht="25.5" x14ac:dyDescent="0.2">
      <c r="A109" s="164">
        <f t="shared" si="0"/>
        <v>103</v>
      </c>
      <c r="B109" s="380" t="s">
        <v>566</v>
      </c>
      <c r="C109" s="165">
        <v>50895</v>
      </c>
      <c r="D109" s="170" t="s">
        <v>1055</v>
      </c>
      <c r="E109" s="167" t="s">
        <v>34</v>
      </c>
      <c r="F109" s="168">
        <v>41901</v>
      </c>
      <c r="G109" s="166" t="s">
        <v>525</v>
      </c>
      <c r="H109" s="164">
        <v>1</v>
      </c>
      <c r="I109" s="367">
        <f t="shared" si="2"/>
        <v>77006.985210937477</v>
      </c>
      <c r="J109" s="368">
        <v>77006.985210937477</v>
      </c>
      <c r="K109" s="169" t="s">
        <v>526</v>
      </c>
      <c r="L109" s="166" t="s">
        <v>527</v>
      </c>
      <c r="M109" s="164" t="s">
        <v>533</v>
      </c>
      <c r="N109" s="164" t="s">
        <v>528</v>
      </c>
      <c r="O109" s="169" t="s">
        <v>529</v>
      </c>
      <c r="P109" s="165" t="s">
        <v>1056</v>
      </c>
      <c r="Q109" s="302" t="s">
        <v>562</v>
      </c>
    </row>
    <row r="110" spans="1:17" ht="25.5" x14ac:dyDescent="0.2">
      <c r="A110" s="164">
        <f t="shared" si="0"/>
        <v>104</v>
      </c>
      <c r="B110" s="380" t="s">
        <v>559</v>
      </c>
      <c r="C110" s="165">
        <v>63469</v>
      </c>
      <c r="D110" s="170" t="s">
        <v>1055</v>
      </c>
      <c r="E110" s="167" t="s">
        <v>35</v>
      </c>
      <c r="F110" s="168">
        <v>42752</v>
      </c>
      <c r="G110" s="166" t="s">
        <v>525</v>
      </c>
      <c r="H110" s="309">
        <v>1</v>
      </c>
      <c r="I110" s="367">
        <f t="shared" si="2"/>
        <v>8164.7544574218755</v>
      </c>
      <c r="J110" s="368">
        <v>8164.7544574218755</v>
      </c>
      <c r="K110" s="169" t="s">
        <v>526</v>
      </c>
      <c r="L110" s="166" t="s">
        <v>527</v>
      </c>
      <c r="M110" s="164" t="s">
        <v>533</v>
      </c>
      <c r="N110" s="164" t="s">
        <v>528</v>
      </c>
      <c r="O110" s="169" t="s">
        <v>529</v>
      </c>
      <c r="P110" s="165" t="s">
        <v>1056</v>
      </c>
      <c r="Q110" s="302" t="s">
        <v>562</v>
      </c>
    </row>
    <row r="111" spans="1:17" ht="25.5" x14ac:dyDescent="0.2">
      <c r="A111" s="164">
        <f t="shared" si="0"/>
        <v>105</v>
      </c>
      <c r="B111" s="380" t="s">
        <v>551</v>
      </c>
      <c r="C111" s="165">
        <v>41881</v>
      </c>
      <c r="D111" s="170" t="s">
        <v>1055</v>
      </c>
      <c r="E111" s="167" t="s">
        <v>36</v>
      </c>
      <c r="F111" s="168">
        <v>41373</v>
      </c>
      <c r="G111" s="166" t="s">
        <v>525</v>
      </c>
      <c r="H111" s="164">
        <v>2</v>
      </c>
      <c r="I111" s="367">
        <f t="shared" si="2"/>
        <v>396.80656249999998</v>
      </c>
      <c r="J111" s="368">
        <v>793.61312499999997</v>
      </c>
      <c r="K111" s="169" t="s">
        <v>526</v>
      </c>
      <c r="L111" s="166" t="s">
        <v>527</v>
      </c>
      <c r="M111" s="164" t="s">
        <v>533</v>
      </c>
      <c r="N111" s="164" t="s">
        <v>528</v>
      </c>
      <c r="O111" s="169" t="s">
        <v>529</v>
      </c>
      <c r="P111" s="165" t="s">
        <v>1056</v>
      </c>
      <c r="Q111" s="302" t="s">
        <v>562</v>
      </c>
    </row>
    <row r="112" spans="1:17" ht="25.5" x14ac:dyDescent="0.2">
      <c r="A112" s="164">
        <f t="shared" si="0"/>
        <v>106</v>
      </c>
      <c r="B112" s="380" t="s">
        <v>564</v>
      </c>
      <c r="C112" s="165">
        <v>45176</v>
      </c>
      <c r="D112" s="170" t="s">
        <v>1055</v>
      </c>
      <c r="E112" s="167" t="s">
        <v>37</v>
      </c>
      <c r="F112" s="168">
        <v>41592</v>
      </c>
      <c r="G112" s="166" t="s">
        <v>525</v>
      </c>
      <c r="H112" s="164">
        <v>4</v>
      </c>
      <c r="I112" s="367">
        <f t="shared" si="2"/>
        <v>51.448608593750002</v>
      </c>
      <c r="J112" s="368">
        <v>205.79443437500001</v>
      </c>
      <c r="K112" s="169" t="s">
        <v>526</v>
      </c>
      <c r="L112" s="166" t="s">
        <v>527</v>
      </c>
      <c r="M112" s="164" t="s">
        <v>533</v>
      </c>
      <c r="N112" s="164" t="s">
        <v>528</v>
      </c>
      <c r="O112" s="169" t="s">
        <v>529</v>
      </c>
      <c r="P112" s="165" t="s">
        <v>1056</v>
      </c>
      <c r="Q112" s="302" t="s">
        <v>562</v>
      </c>
    </row>
    <row r="113" spans="1:895 1151:1919 2175:2943 3199:3967 4223:4991 5247:6015 6271:7039 7295:8063 8319:9087 9343:10111 10367:11135 11391:12159 12415:13183 13439:14207 14463:15231 15487:15743" ht="25.5" x14ac:dyDescent="0.2">
      <c r="A113" s="164">
        <f t="shared" si="0"/>
        <v>107</v>
      </c>
      <c r="B113" s="380" t="s">
        <v>564</v>
      </c>
      <c r="C113" s="165">
        <v>60865</v>
      </c>
      <c r="D113" s="170" t="s">
        <v>1055</v>
      </c>
      <c r="E113" s="167" t="s">
        <v>38</v>
      </c>
      <c r="F113" s="168">
        <v>42582</v>
      </c>
      <c r="G113" s="166" t="s">
        <v>525</v>
      </c>
      <c r="H113" s="164">
        <v>1</v>
      </c>
      <c r="I113" s="367">
        <f t="shared" si="2"/>
        <v>1345.1642968749998</v>
      </c>
      <c r="J113" s="368">
        <v>1345.1642968749998</v>
      </c>
      <c r="K113" s="169" t="s">
        <v>526</v>
      </c>
      <c r="L113" s="166" t="s">
        <v>527</v>
      </c>
      <c r="M113" s="164" t="s">
        <v>533</v>
      </c>
      <c r="N113" s="164" t="s">
        <v>528</v>
      </c>
      <c r="O113" s="169" t="s">
        <v>529</v>
      </c>
      <c r="P113" s="165" t="s">
        <v>1056</v>
      </c>
      <c r="Q113" s="302" t="s">
        <v>567</v>
      </c>
    </row>
    <row r="114" spans="1:895 1151:1919 2175:2943 3199:3967 4223:4991 5247:6015 6271:7039 7295:8063 8319:9087 9343:10111 10367:11135 11391:12159 12415:13183 13439:14207 14463:15231 15487:15743" ht="25.5" x14ac:dyDescent="0.2">
      <c r="A114" s="164">
        <f t="shared" si="0"/>
        <v>108</v>
      </c>
      <c r="B114" s="380" t="s">
        <v>561</v>
      </c>
      <c r="C114" s="165">
        <v>423</v>
      </c>
      <c r="D114" s="170" t="s">
        <v>1055</v>
      </c>
      <c r="E114" s="167" t="s">
        <v>39</v>
      </c>
      <c r="F114" s="168">
        <v>40442</v>
      </c>
      <c r="G114" s="166" t="s">
        <v>525</v>
      </c>
      <c r="H114" s="164">
        <v>1</v>
      </c>
      <c r="I114" s="367">
        <f t="shared" si="2"/>
        <v>912.35293808593792</v>
      </c>
      <c r="J114" s="368">
        <v>912.35293808593792</v>
      </c>
      <c r="K114" s="169" t="s">
        <v>526</v>
      </c>
      <c r="L114" s="166" t="s">
        <v>527</v>
      </c>
      <c r="M114" s="164" t="s">
        <v>533</v>
      </c>
      <c r="N114" s="164" t="s">
        <v>528</v>
      </c>
      <c r="O114" s="169" t="s">
        <v>529</v>
      </c>
      <c r="P114" s="165" t="s">
        <v>1056</v>
      </c>
      <c r="Q114" s="302" t="s">
        <v>568</v>
      </c>
    </row>
    <row r="115" spans="1:895 1151:1919 2175:2943 3199:3967 4223:4991 5247:6015 6271:7039 7295:8063 8319:9087 9343:10111 10367:11135 11391:12159 12415:13183 13439:14207 14463:15231 15487:15743" ht="25.5" x14ac:dyDescent="0.2">
      <c r="A115" s="164">
        <f t="shared" si="0"/>
        <v>109</v>
      </c>
      <c r="B115" s="380" t="s">
        <v>572</v>
      </c>
      <c r="C115" s="165">
        <v>48621</v>
      </c>
      <c r="D115" s="170" t="s">
        <v>1055</v>
      </c>
      <c r="E115" s="167" t="s">
        <v>40</v>
      </c>
      <c r="F115" s="168">
        <v>41787</v>
      </c>
      <c r="G115" s="166" t="s">
        <v>525</v>
      </c>
      <c r="H115" s="164">
        <v>225</v>
      </c>
      <c r="I115" s="367">
        <f t="shared" si="2"/>
        <v>0.28570868055555548</v>
      </c>
      <c r="J115" s="368">
        <v>64.284453124999985</v>
      </c>
      <c r="K115" s="169" t="s">
        <v>526</v>
      </c>
      <c r="L115" s="166" t="s">
        <v>527</v>
      </c>
      <c r="M115" s="164" t="s">
        <v>533</v>
      </c>
      <c r="N115" s="164" t="s">
        <v>528</v>
      </c>
      <c r="O115" s="169" t="s">
        <v>529</v>
      </c>
      <c r="P115" s="165" t="s">
        <v>1056</v>
      </c>
      <c r="Q115" s="302" t="s">
        <v>562</v>
      </c>
    </row>
    <row r="116" spans="1:895 1151:1919 2175:2943 3199:3967 4223:4991 5247:6015 6271:7039 7295:8063 8319:9087 9343:10111 10367:11135 11391:12159 12415:13183 13439:14207 14463:15231 15487:15743" ht="30" x14ac:dyDescent="0.2">
      <c r="A116" s="164">
        <f t="shared" si="0"/>
        <v>110</v>
      </c>
      <c r="B116" s="380" t="s">
        <v>574</v>
      </c>
      <c r="C116" s="165">
        <v>41351</v>
      </c>
      <c r="D116" s="170" t="s">
        <v>1055</v>
      </c>
      <c r="E116" s="167" t="s">
        <v>48</v>
      </c>
      <c r="F116" s="168" t="s">
        <v>565</v>
      </c>
      <c r="G116" s="166" t="s">
        <v>577</v>
      </c>
      <c r="H116" s="164">
        <v>4</v>
      </c>
      <c r="I116" s="367">
        <f t="shared" si="2"/>
        <v>4.3037916992187499</v>
      </c>
      <c r="J116" s="368">
        <v>17.215166796875</v>
      </c>
      <c r="K116" s="169" t="s">
        <v>526</v>
      </c>
      <c r="L116" s="166" t="s">
        <v>527</v>
      </c>
      <c r="M116" s="164" t="s">
        <v>533</v>
      </c>
      <c r="N116" s="164" t="s">
        <v>528</v>
      </c>
      <c r="O116" s="169" t="s">
        <v>529</v>
      </c>
      <c r="P116" s="165" t="s">
        <v>1056</v>
      </c>
      <c r="Q116" s="302" t="s">
        <v>562</v>
      </c>
    </row>
    <row r="117" spans="1:895 1151:1919 2175:2943 3199:3967 4223:4991 5247:6015 6271:7039 7295:8063 8319:9087 9343:10111 10367:11135 11391:12159 12415:13183 13439:14207 14463:15231 15487:15743" ht="30" x14ac:dyDescent="0.2">
      <c r="A117" s="164">
        <f t="shared" si="0"/>
        <v>111</v>
      </c>
      <c r="B117" s="380" t="s">
        <v>574</v>
      </c>
      <c r="C117" s="165">
        <v>41352</v>
      </c>
      <c r="D117" s="170" t="s">
        <v>1055</v>
      </c>
      <c r="E117" s="167" t="s">
        <v>49</v>
      </c>
      <c r="F117" s="168" t="s">
        <v>565</v>
      </c>
      <c r="G117" s="166" t="s">
        <v>577</v>
      </c>
      <c r="H117" s="164">
        <v>18</v>
      </c>
      <c r="I117" s="367">
        <f t="shared" si="2"/>
        <v>4.3040694769965278</v>
      </c>
      <c r="J117" s="368">
        <v>77.473250585937492</v>
      </c>
      <c r="K117" s="169" t="s">
        <v>526</v>
      </c>
      <c r="L117" s="166" t="s">
        <v>527</v>
      </c>
      <c r="M117" s="164" t="s">
        <v>533</v>
      </c>
      <c r="N117" s="164" t="s">
        <v>528</v>
      </c>
      <c r="O117" s="169" t="s">
        <v>529</v>
      </c>
      <c r="P117" s="165" t="s">
        <v>1056</v>
      </c>
      <c r="Q117" s="302" t="s">
        <v>562</v>
      </c>
    </row>
    <row r="118" spans="1:895 1151:1919 2175:2943 3199:3967 4223:4991 5247:6015 6271:7039 7295:8063 8319:9087 9343:10111 10367:11135 11391:12159 12415:13183 13439:14207 14463:15231 15487:15743" ht="25.5" x14ac:dyDescent="0.2">
      <c r="A118" s="164">
        <f t="shared" si="0"/>
        <v>112</v>
      </c>
      <c r="B118" s="380" t="s">
        <v>575</v>
      </c>
      <c r="C118" s="165">
        <v>681</v>
      </c>
      <c r="D118" s="170" t="s">
        <v>1055</v>
      </c>
      <c r="E118" s="167" t="s">
        <v>50</v>
      </c>
      <c r="F118" s="168" t="s">
        <v>576</v>
      </c>
      <c r="G118" s="166" t="s">
        <v>525</v>
      </c>
      <c r="H118" s="164">
        <v>1</v>
      </c>
      <c r="I118" s="367">
        <f t="shared" si="2"/>
        <v>38.822076367187499</v>
      </c>
      <c r="J118" s="368">
        <v>38.822076367187499</v>
      </c>
      <c r="K118" s="169" t="s">
        <v>526</v>
      </c>
      <c r="L118" s="166" t="s">
        <v>527</v>
      </c>
      <c r="M118" s="164" t="s">
        <v>533</v>
      </c>
      <c r="N118" s="164" t="s">
        <v>528</v>
      </c>
      <c r="O118" s="169" t="s">
        <v>529</v>
      </c>
      <c r="P118" s="165" t="s">
        <v>1056</v>
      </c>
      <c r="Q118" s="302" t="s">
        <v>562</v>
      </c>
    </row>
    <row r="119" spans="1:895 1151:1919 2175:2943 3199:3967 4223:4991 5247:6015 6271:7039 7295:8063 8319:9087 9343:10111 10367:11135 11391:12159 12415:13183 13439:14207 14463:15231 15487:15743" ht="25.5" x14ac:dyDescent="0.2">
      <c r="A119" s="164">
        <f t="shared" si="0"/>
        <v>113</v>
      </c>
      <c r="B119" s="380" t="s">
        <v>575</v>
      </c>
      <c r="C119" s="165">
        <v>41147</v>
      </c>
      <c r="D119" s="170" t="s">
        <v>1055</v>
      </c>
      <c r="E119" s="167" t="s">
        <v>51</v>
      </c>
      <c r="F119" s="168">
        <v>41335</v>
      </c>
      <c r="G119" s="166" t="s">
        <v>525</v>
      </c>
      <c r="H119" s="164">
        <v>1</v>
      </c>
      <c r="I119" s="367">
        <f t="shared" si="2"/>
        <v>34.430333593749999</v>
      </c>
      <c r="J119" s="368">
        <v>34.430333593749999</v>
      </c>
      <c r="K119" s="169" t="s">
        <v>526</v>
      </c>
      <c r="L119" s="166" t="s">
        <v>527</v>
      </c>
      <c r="M119" s="164" t="s">
        <v>533</v>
      </c>
      <c r="N119" s="164" t="s">
        <v>528</v>
      </c>
      <c r="O119" s="169" t="s">
        <v>529</v>
      </c>
      <c r="P119" s="165" t="s">
        <v>1056</v>
      </c>
      <c r="Q119" s="302" t="s">
        <v>541</v>
      </c>
    </row>
    <row r="120" spans="1:895 1151:1919 2175:2943 3199:3967 4223:4991 5247:6015 6271:7039 7295:8063 8319:9087 9343:10111 10367:11135 11391:12159 12415:13183 13439:14207 14463:15231 15487:15743" ht="25.5" x14ac:dyDescent="0.2">
      <c r="A120" s="164">
        <f t="shared" ref="A120:A183" si="3">A119+1</f>
        <v>114</v>
      </c>
      <c r="B120" s="380" t="s">
        <v>551</v>
      </c>
      <c r="C120" s="165">
        <v>43952</v>
      </c>
      <c r="D120" s="170" t="s">
        <v>1055</v>
      </c>
      <c r="E120" s="167" t="s">
        <v>54</v>
      </c>
      <c r="F120" s="168">
        <v>41508</v>
      </c>
      <c r="G120" s="166" t="s">
        <v>525</v>
      </c>
      <c r="H120" s="164">
        <v>5</v>
      </c>
      <c r="I120" s="367">
        <f t="shared" si="2"/>
        <v>1685.6254374999994</v>
      </c>
      <c r="J120" s="368">
        <v>8428.1271874999966</v>
      </c>
      <c r="K120" s="169" t="s">
        <v>526</v>
      </c>
      <c r="L120" s="166" t="s">
        <v>527</v>
      </c>
      <c r="M120" s="164" t="s">
        <v>533</v>
      </c>
      <c r="N120" s="164" t="s">
        <v>528</v>
      </c>
      <c r="O120" s="169" t="s">
        <v>529</v>
      </c>
      <c r="P120" s="165" t="s">
        <v>1056</v>
      </c>
      <c r="Q120" s="302" t="s">
        <v>541</v>
      </c>
    </row>
    <row r="121" spans="1:895 1151:1919 2175:2943 3199:3967 4223:4991 5247:6015 6271:7039 7295:8063 8319:9087 9343:10111 10367:11135 11391:12159 12415:13183 13439:14207 14463:15231 15487:15743" ht="25.5" x14ac:dyDescent="0.2">
      <c r="A121" s="164">
        <f t="shared" si="3"/>
        <v>115</v>
      </c>
      <c r="B121" s="380" t="s">
        <v>551</v>
      </c>
      <c r="C121" s="165">
        <v>28913</v>
      </c>
      <c r="D121" s="170" t="s">
        <v>1055</v>
      </c>
      <c r="E121" s="167" t="s">
        <v>55</v>
      </c>
      <c r="F121" s="168">
        <v>41696</v>
      </c>
      <c r="G121" s="166" t="s">
        <v>525</v>
      </c>
      <c r="H121" s="164">
        <v>9</v>
      </c>
      <c r="I121" s="367">
        <f t="shared" si="2"/>
        <v>1706.4087947265623</v>
      </c>
      <c r="J121" s="368">
        <v>15357.67915253906</v>
      </c>
      <c r="K121" s="169" t="s">
        <v>526</v>
      </c>
      <c r="L121" s="166" t="s">
        <v>527</v>
      </c>
      <c r="M121" s="164" t="s">
        <v>533</v>
      </c>
      <c r="N121" s="164" t="s">
        <v>528</v>
      </c>
      <c r="O121" s="169" t="s">
        <v>529</v>
      </c>
      <c r="P121" s="165" t="s">
        <v>1056</v>
      </c>
      <c r="Q121" s="302" t="s">
        <v>562</v>
      </c>
    </row>
    <row r="122" spans="1:895 1151:1919 2175:2943 3199:3967 4223:4991 5247:6015 6271:7039 7295:8063 8319:9087 9343:10111 10367:11135 11391:12159 12415:13183 13439:14207 14463:15231 15487:15743" s="375" customFormat="1" ht="25.5" x14ac:dyDescent="0.2">
      <c r="A122" s="369">
        <f t="shared" si="3"/>
        <v>116</v>
      </c>
      <c r="B122" s="381" t="s">
        <v>564</v>
      </c>
      <c r="C122" s="370">
        <v>748</v>
      </c>
      <c r="D122" s="371" t="s">
        <v>1055</v>
      </c>
      <c r="E122" s="372" t="s">
        <v>60</v>
      </c>
      <c r="F122" s="373" t="s">
        <v>578</v>
      </c>
      <c r="G122" s="374" t="s">
        <v>525</v>
      </c>
      <c r="H122" s="369">
        <v>5</v>
      </c>
      <c r="I122" s="367">
        <f t="shared" si="2"/>
        <v>14027.31765316406</v>
      </c>
      <c r="J122" s="368">
        <v>70136.588265820305</v>
      </c>
      <c r="K122" s="300" t="s">
        <v>526</v>
      </c>
      <c r="L122" s="374" t="s">
        <v>527</v>
      </c>
      <c r="M122" s="369" t="s">
        <v>533</v>
      </c>
      <c r="N122" s="369" t="s">
        <v>528</v>
      </c>
      <c r="O122" s="300" t="s">
        <v>529</v>
      </c>
      <c r="P122" s="370" t="s">
        <v>1056</v>
      </c>
      <c r="Q122" s="302" t="s">
        <v>562</v>
      </c>
      <c r="DW122" s="171"/>
      <c r="NS122" s="171"/>
      <c r="XO122" s="171"/>
      <c r="AHK122" s="171"/>
      <c r="ARG122" s="171"/>
      <c r="BBC122" s="171"/>
      <c r="BKY122" s="171"/>
      <c r="BUU122" s="171"/>
      <c r="CEQ122" s="171"/>
      <c r="COM122" s="171"/>
      <c r="CYI122" s="171"/>
      <c r="DIE122" s="171"/>
      <c r="DSA122" s="171"/>
      <c r="EBW122" s="171"/>
      <c r="ELS122" s="171"/>
      <c r="EVO122" s="171"/>
      <c r="FFK122" s="171"/>
      <c r="FPG122" s="171"/>
      <c r="FZC122" s="171"/>
      <c r="GIY122" s="171"/>
      <c r="GSU122" s="171"/>
      <c r="HCQ122" s="171"/>
      <c r="HMM122" s="171"/>
      <c r="HWI122" s="171"/>
      <c r="IGE122" s="171"/>
      <c r="IQA122" s="171"/>
      <c r="IZW122" s="171"/>
      <c r="JJS122" s="171"/>
      <c r="JTO122" s="171"/>
      <c r="KDK122" s="171"/>
      <c r="KNG122" s="171"/>
      <c r="KXC122" s="171"/>
      <c r="LGY122" s="171"/>
      <c r="LQU122" s="171"/>
      <c r="MAQ122" s="171"/>
      <c r="MKM122" s="171"/>
      <c r="MUI122" s="171"/>
      <c r="NEE122" s="171"/>
      <c r="NOA122" s="171"/>
      <c r="NXW122" s="171"/>
      <c r="OHS122" s="171"/>
      <c r="ORO122" s="171"/>
      <c r="PBK122" s="171"/>
      <c r="PLG122" s="171"/>
      <c r="PVC122" s="171"/>
      <c r="QEY122" s="171"/>
      <c r="QOU122" s="171"/>
      <c r="QYQ122" s="171"/>
      <c r="RIM122" s="171"/>
      <c r="RSI122" s="171"/>
      <c r="SCE122" s="171"/>
      <c r="SMA122" s="171"/>
      <c r="SVW122" s="171"/>
      <c r="TFS122" s="171"/>
      <c r="TPO122" s="171"/>
      <c r="TZK122" s="171"/>
      <c r="UJG122" s="171"/>
      <c r="UTC122" s="171"/>
      <c r="VCY122" s="171"/>
      <c r="VMU122" s="171"/>
      <c r="VWQ122" s="171"/>
      <c r="WGM122" s="171"/>
    </row>
    <row r="123" spans="1:895 1151:1919 2175:2943 3199:3967 4223:4991 5247:6015 6271:7039 7295:8063 8319:9087 9343:10111 10367:11135 11391:12159 12415:13183 13439:14207 14463:15231 15487:15743" ht="30" x14ac:dyDescent="0.2">
      <c r="A123" s="164">
        <f t="shared" si="3"/>
        <v>117</v>
      </c>
      <c r="B123" s="380" t="s">
        <v>561</v>
      </c>
      <c r="C123" s="165">
        <v>43022</v>
      </c>
      <c r="D123" s="170" t="s">
        <v>1055</v>
      </c>
      <c r="E123" s="167" t="s">
        <v>66</v>
      </c>
      <c r="F123" s="168">
        <v>41452</v>
      </c>
      <c r="G123" s="166" t="s">
        <v>525</v>
      </c>
      <c r="H123" s="164">
        <v>1</v>
      </c>
      <c r="I123" s="367">
        <f t="shared" si="2"/>
        <v>20945.301930468744</v>
      </c>
      <c r="J123" s="368">
        <v>20945.301930468744</v>
      </c>
      <c r="K123" s="169" t="s">
        <v>526</v>
      </c>
      <c r="L123" s="166" t="s">
        <v>527</v>
      </c>
      <c r="M123" s="164" t="s">
        <v>533</v>
      </c>
      <c r="N123" s="164" t="s">
        <v>528</v>
      </c>
      <c r="O123" s="169" t="s">
        <v>529</v>
      </c>
      <c r="P123" s="165" t="s">
        <v>1056</v>
      </c>
      <c r="Q123" s="302" t="s">
        <v>567</v>
      </c>
    </row>
    <row r="124" spans="1:895 1151:1919 2175:2943 3199:3967 4223:4991 5247:6015 6271:7039 7295:8063 8319:9087 9343:10111 10367:11135 11391:12159 12415:13183 13439:14207 14463:15231 15487:15743" ht="30" x14ac:dyDescent="0.2">
      <c r="A124" s="164">
        <f t="shared" si="3"/>
        <v>118</v>
      </c>
      <c r="B124" s="380" t="s">
        <v>561</v>
      </c>
      <c r="C124" s="165">
        <v>43327</v>
      </c>
      <c r="D124" s="170" t="s">
        <v>1055</v>
      </c>
      <c r="E124" s="167" t="s">
        <v>67</v>
      </c>
      <c r="F124" s="168">
        <v>41467</v>
      </c>
      <c r="G124" s="166" t="s">
        <v>525</v>
      </c>
      <c r="H124" s="164">
        <v>1</v>
      </c>
      <c r="I124" s="367">
        <f t="shared" si="2"/>
        <v>50871.479683984362</v>
      </c>
      <c r="J124" s="368">
        <v>50871.479683984362</v>
      </c>
      <c r="K124" s="169" t="s">
        <v>526</v>
      </c>
      <c r="L124" s="166" t="s">
        <v>527</v>
      </c>
      <c r="M124" s="164" t="s">
        <v>533</v>
      </c>
      <c r="N124" s="164" t="s">
        <v>528</v>
      </c>
      <c r="O124" s="169" t="s">
        <v>529</v>
      </c>
      <c r="P124" s="165" t="s">
        <v>1056</v>
      </c>
      <c r="Q124" s="302" t="s">
        <v>571</v>
      </c>
    </row>
    <row r="125" spans="1:895 1151:1919 2175:2943 3199:3967 4223:4991 5247:6015 6271:7039 7295:8063 8319:9087 9343:10111 10367:11135 11391:12159 12415:13183 13439:14207 14463:15231 15487:15743" ht="25.5" x14ac:dyDescent="0.2">
      <c r="A125" s="164">
        <f t="shared" si="3"/>
        <v>119</v>
      </c>
      <c r="B125" s="380" t="s">
        <v>561</v>
      </c>
      <c r="C125" s="165">
        <v>49016</v>
      </c>
      <c r="D125" s="170" t="s">
        <v>1055</v>
      </c>
      <c r="E125" s="167" t="s">
        <v>68</v>
      </c>
      <c r="F125" s="168">
        <v>41815</v>
      </c>
      <c r="G125" s="166" t="s">
        <v>525</v>
      </c>
      <c r="H125" s="164">
        <v>1</v>
      </c>
      <c r="I125" s="367">
        <f t="shared" si="2"/>
        <v>26766.100048046872</v>
      </c>
      <c r="J125" s="368">
        <v>26766.100048046872</v>
      </c>
      <c r="K125" s="169" t="s">
        <v>526</v>
      </c>
      <c r="L125" s="166" t="s">
        <v>527</v>
      </c>
      <c r="M125" s="164" t="s">
        <v>533</v>
      </c>
      <c r="N125" s="164" t="s">
        <v>528</v>
      </c>
      <c r="O125" s="169" t="s">
        <v>529</v>
      </c>
      <c r="P125" s="165" t="s">
        <v>1056</v>
      </c>
      <c r="Q125" s="302" t="s">
        <v>541</v>
      </c>
    </row>
    <row r="126" spans="1:895 1151:1919 2175:2943 3199:3967 4223:4991 5247:6015 6271:7039 7295:8063 8319:9087 9343:10111 10367:11135 11391:12159 12415:13183 13439:14207 14463:15231 15487:15743" ht="60" x14ac:dyDescent="0.2">
      <c r="A126" s="164">
        <f t="shared" si="3"/>
        <v>120</v>
      </c>
      <c r="B126" s="380" t="s">
        <v>561</v>
      </c>
      <c r="C126" s="165">
        <v>43326</v>
      </c>
      <c r="D126" s="170" t="s">
        <v>1055</v>
      </c>
      <c r="E126" s="167" t="s">
        <v>70</v>
      </c>
      <c r="F126" s="168" t="s">
        <v>581</v>
      </c>
      <c r="G126" s="166" t="s">
        <v>525</v>
      </c>
      <c r="H126" s="164">
        <v>1</v>
      </c>
      <c r="I126" s="367">
        <f t="shared" si="2"/>
        <v>16628.701810937499</v>
      </c>
      <c r="J126" s="368">
        <v>16628.701810937499</v>
      </c>
      <c r="K126" s="169" t="s">
        <v>526</v>
      </c>
      <c r="L126" s="166" t="s">
        <v>527</v>
      </c>
      <c r="M126" s="164" t="s">
        <v>533</v>
      </c>
      <c r="N126" s="164" t="s">
        <v>528</v>
      </c>
      <c r="O126" s="169" t="s">
        <v>529</v>
      </c>
      <c r="P126" s="165" t="s">
        <v>1056</v>
      </c>
      <c r="Q126" s="302" t="s">
        <v>530</v>
      </c>
    </row>
    <row r="127" spans="1:895 1151:1919 2175:2943 3199:3967 4223:4991 5247:6015 6271:7039 7295:8063 8319:9087 9343:10111 10367:11135 11391:12159 12415:13183 13439:14207 14463:15231 15487:15743" ht="25.5" x14ac:dyDescent="0.2">
      <c r="A127" s="164">
        <f t="shared" si="3"/>
        <v>121</v>
      </c>
      <c r="B127" s="380" t="s">
        <v>561</v>
      </c>
      <c r="C127" s="165">
        <v>804</v>
      </c>
      <c r="D127" s="170" t="s">
        <v>1055</v>
      </c>
      <c r="E127" s="167" t="s">
        <v>72</v>
      </c>
      <c r="F127" s="168">
        <v>40389</v>
      </c>
      <c r="G127" s="166" t="s">
        <v>525</v>
      </c>
      <c r="H127" s="164">
        <v>1</v>
      </c>
      <c r="I127" s="367">
        <f t="shared" si="2"/>
        <v>1667.1439867187496</v>
      </c>
      <c r="J127" s="368">
        <v>1667.1439867187496</v>
      </c>
      <c r="K127" s="169" t="s">
        <v>526</v>
      </c>
      <c r="L127" s="166" t="s">
        <v>527</v>
      </c>
      <c r="M127" s="164" t="s">
        <v>533</v>
      </c>
      <c r="N127" s="164" t="s">
        <v>528</v>
      </c>
      <c r="O127" s="169" t="s">
        <v>529</v>
      </c>
      <c r="P127" s="165" t="s">
        <v>1056</v>
      </c>
      <c r="Q127" s="302" t="s">
        <v>541</v>
      </c>
    </row>
    <row r="128" spans="1:895 1151:1919 2175:2943 3199:3967 4223:4991 5247:6015 6271:7039 7295:8063 8319:9087 9343:10111 10367:11135 11391:12159 12415:13183 13439:14207 14463:15231 15487:15743" ht="25.5" x14ac:dyDescent="0.2">
      <c r="A128" s="164">
        <f t="shared" si="3"/>
        <v>122</v>
      </c>
      <c r="B128" s="380" t="s">
        <v>561</v>
      </c>
      <c r="C128" s="165">
        <v>813</v>
      </c>
      <c r="D128" s="170" t="s">
        <v>1055</v>
      </c>
      <c r="E128" s="167" t="s">
        <v>73</v>
      </c>
      <c r="F128" s="168" t="s">
        <v>576</v>
      </c>
      <c r="G128" s="166" t="s">
        <v>525</v>
      </c>
      <c r="H128" s="164">
        <v>1</v>
      </c>
      <c r="I128" s="367">
        <f t="shared" si="2"/>
        <v>9093.4333337890621</v>
      </c>
      <c r="J128" s="368">
        <v>9093.4333337890621</v>
      </c>
      <c r="K128" s="169" t="s">
        <v>526</v>
      </c>
      <c r="L128" s="166" t="s">
        <v>527</v>
      </c>
      <c r="M128" s="164" t="s">
        <v>533</v>
      </c>
      <c r="N128" s="164" t="s">
        <v>528</v>
      </c>
      <c r="O128" s="169" t="s">
        <v>529</v>
      </c>
      <c r="P128" s="165" t="s">
        <v>1056</v>
      </c>
      <c r="Q128" s="302" t="s">
        <v>568</v>
      </c>
    </row>
    <row r="129" spans="1:17" ht="25.5" x14ac:dyDescent="0.2">
      <c r="A129" s="164">
        <f t="shared" si="3"/>
        <v>123</v>
      </c>
      <c r="B129" s="380" t="s">
        <v>561</v>
      </c>
      <c r="C129" s="165">
        <v>815</v>
      </c>
      <c r="D129" s="170" t="s">
        <v>1055</v>
      </c>
      <c r="E129" s="167" t="s">
        <v>76</v>
      </c>
      <c r="F129" s="168" t="s">
        <v>576</v>
      </c>
      <c r="G129" s="166" t="s">
        <v>525</v>
      </c>
      <c r="H129" s="164">
        <v>4</v>
      </c>
      <c r="I129" s="367">
        <f t="shared" si="2"/>
        <v>13463.381990478512</v>
      </c>
      <c r="J129" s="368">
        <v>53853.527961914049</v>
      </c>
      <c r="K129" s="169" t="s">
        <v>526</v>
      </c>
      <c r="L129" s="166" t="s">
        <v>527</v>
      </c>
      <c r="M129" s="164" t="s">
        <v>533</v>
      </c>
      <c r="N129" s="164" t="s">
        <v>528</v>
      </c>
      <c r="O129" s="169" t="s">
        <v>529</v>
      </c>
      <c r="P129" s="165" t="s">
        <v>1056</v>
      </c>
      <c r="Q129" s="302" t="s">
        <v>568</v>
      </c>
    </row>
    <row r="130" spans="1:17" ht="30" x14ac:dyDescent="0.2">
      <c r="A130" s="164">
        <f t="shared" si="3"/>
        <v>124</v>
      </c>
      <c r="B130" s="380" t="s">
        <v>561</v>
      </c>
      <c r="C130" s="165">
        <v>48200</v>
      </c>
      <c r="D130" s="170" t="s">
        <v>1055</v>
      </c>
      <c r="E130" s="167" t="s">
        <v>80</v>
      </c>
      <c r="F130" s="168">
        <v>41759</v>
      </c>
      <c r="G130" s="166" t="s">
        <v>525</v>
      </c>
      <c r="H130" s="164">
        <v>1</v>
      </c>
      <c r="I130" s="367">
        <f t="shared" si="2"/>
        <v>1286.2473173828121</v>
      </c>
      <c r="J130" s="368">
        <v>1286.2473173828121</v>
      </c>
      <c r="K130" s="169" t="s">
        <v>526</v>
      </c>
      <c r="L130" s="166" t="s">
        <v>527</v>
      </c>
      <c r="M130" s="164" t="s">
        <v>533</v>
      </c>
      <c r="N130" s="164" t="s">
        <v>528</v>
      </c>
      <c r="O130" s="169" t="s">
        <v>529</v>
      </c>
      <c r="P130" s="165" t="s">
        <v>1056</v>
      </c>
      <c r="Q130" s="302" t="s">
        <v>562</v>
      </c>
    </row>
    <row r="131" spans="1:17" ht="45" x14ac:dyDescent="0.2">
      <c r="A131" s="164">
        <f t="shared" si="3"/>
        <v>125</v>
      </c>
      <c r="B131" s="380" t="s">
        <v>561</v>
      </c>
      <c r="C131" s="165">
        <v>43677</v>
      </c>
      <c r="D131" s="170" t="s">
        <v>1055</v>
      </c>
      <c r="E131" s="167" t="s">
        <v>81</v>
      </c>
      <c r="F131" s="168" t="s">
        <v>1068</v>
      </c>
      <c r="G131" s="166" t="s">
        <v>525</v>
      </c>
      <c r="H131" s="164">
        <v>6</v>
      </c>
      <c r="I131" s="367">
        <f t="shared" si="2"/>
        <v>298.6107898437499</v>
      </c>
      <c r="J131" s="368">
        <v>1791.6647390624994</v>
      </c>
      <c r="K131" s="169" t="s">
        <v>526</v>
      </c>
      <c r="L131" s="166" t="s">
        <v>527</v>
      </c>
      <c r="M131" s="164" t="s">
        <v>533</v>
      </c>
      <c r="N131" s="164" t="s">
        <v>528</v>
      </c>
      <c r="O131" s="169" t="s">
        <v>529</v>
      </c>
      <c r="P131" s="165" t="s">
        <v>1056</v>
      </c>
      <c r="Q131" s="302" t="s">
        <v>562</v>
      </c>
    </row>
    <row r="132" spans="1:17" ht="25.5" x14ac:dyDescent="0.2">
      <c r="A132" s="164">
        <f t="shared" si="3"/>
        <v>126</v>
      </c>
      <c r="B132" s="380" t="s">
        <v>561</v>
      </c>
      <c r="C132" s="165">
        <v>27694</v>
      </c>
      <c r="D132" s="170" t="s">
        <v>1055</v>
      </c>
      <c r="E132" s="167" t="s">
        <v>82</v>
      </c>
      <c r="F132" s="168">
        <v>40237</v>
      </c>
      <c r="G132" s="166" t="s">
        <v>525</v>
      </c>
      <c r="H132" s="164">
        <v>1</v>
      </c>
      <c r="I132" s="367">
        <f t="shared" si="2"/>
        <v>30434.90984375</v>
      </c>
      <c r="J132" s="368">
        <v>30434.90984375</v>
      </c>
      <c r="K132" s="169" t="s">
        <v>526</v>
      </c>
      <c r="L132" s="166" t="s">
        <v>527</v>
      </c>
      <c r="M132" s="164" t="s">
        <v>533</v>
      </c>
      <c r="N132" s="164" t="s">
        <v>528</v>
      </c>
      <c r="O132" s="169" t="s">
        <v>529</v>
      </c>
      <c r="P132" s="165" t="s">
        <v>1056</v>
      </c>
      <c r="Q132" s="302" t="s">
        <v>562</v>
      </c>
    </row>
    <row r="133" spans="1:17" ht="25.5" x14ac:dyDescent="0.2">
      <c r="A133" s="164">
        <f t="shared" si="3"/>
        <v>127</v>
      </c>
      <c r="B133" s="380" t="s">
        <v>561</v>
      </c>
      <c r="C133" s="165">
        <v>34904</v>
      </c>
      <c r="D133" s="170" t="s">
        <v>1055</v>
      </c>
      <c r="E133" s="167" t="s">
        <v>83</v>
      </c>
      <c r="F133" s="168">
        <v>40877</v>
      </c>
      <c r="G133" s="166" t="s">
        <v>525</v>
      </c>
      <c r="H133" s="164">
        <v>1</v>
      </c>
      <c r="I133" s="367">
        <f t="shared" si="2"/>
        <v>2423.2017398437501</v>
      </c>
      <c r="J133" s="368">
        <v>2423.2017398437501</v>
      </c>
      <c r="K133" s="169" t="s">
        <v>526</v>
      </c>
      <c r="L133" s="166" t="s">
        <v>527</v>
      </c>
      <c r="M133" s="164" t="s">
        <v>533</v>
      </c>
      <c r="N133" s="164" t="s">
        <v>528</v>
      </c>
      <c r="O133" s="169" t="s">
        <v>529</v>
      </c>
      <c r="P133" s="165" t="s">
        <v>1056</v>
      </c>
      <c r="Q133" s="302" t="s">
        <v>562</v>
      </c>
    </row>
    <row r="134" spans="1:17" ht="25.5" x14ac:dyDescent="0.2">
      <c r="A134" s="164">
        <f t="shared" si="3"/>
        <v>128</v>
      </c>
      <c r="B134" s="380" t="s">
        <v>584</v>
      </c>
      <c r="C134" s="165">
        <v>39987</v>
      </c>
      <c r="D134" s="170" t="s">
        <v>1055</v>
      </c>
      <c r="E134" s="167" t="s">
        <v>94</v>
      </c>
      <c r="F134" s="168">
        <v>41269</v>
      </c>
      <c r="G134" s="166" t="s">
        <v>560</v>
      </c>
      <c r="H134" s="164">
        <v>78</v>
      </c>
      <c r="I134" s="367">
        <f t="shared" si="2"/>
        <v>12.112456605568907</v>
      </c>
      <c r="J134" s="368">
        <v>944.77161523437474</v>
      </c>
      <c r="K134" s="169" t="s">
        <v>526</v>
      </c>
      <c r="L134" s="166" t="s">
        <v>527</v>
      </c>
      <c r="M134" s="164" t="s">
        <v>533</v>
      </c>
      <c r="N134" s="164" t="s">
        <v>528</v>
      </c>
      <c r="O134" s="169" t="s">
        <v>529</v>
      </c>
      <c r="P134" s="165" t="s">
        <v>1056</v>
      </c>
      <c r="Q134" s="302" t="s">
        <v>562</v>
      </c>
    </row>
    <row r="135" spans="1:17" ht="30" x14ac:dyDescent="0.2">
      <c r="A135" s="164">
        <f t="shared" si="3"/>
        <v>129</v>
      </c>
      <c r="B135" s="380" t="s">
        <v>559</v>
      </c>
      <c r="C135" s="165">
        <v>42594</v>
      </c>
      <c r="D135" s="170" t="s">
        <v>1055</v>
      </c>
      <c r="E135" s="167" t="s">
        <v>97</v>
      </c>
      <c r="F135" s="168" t="s">
        <v>1069</v>
      </c>
      <c r="G135" s="166" t="s">
        <v>560</v>
      </c>
      <c r="H135" s="164">
        <v>66.5</v>
      </c>
      <c r="I135" s="367">
        <f t="shared" si="2"/>
        <v>14.852439085996245</v>
      </c>
      <c r="J135" s="368">
        <v>987.68719921875027</v>
      </c>
      <c r="K135" s="169" t="s">
        <v>526</v>
      </c>
      <c r="L135" s="166" t="s">
        <v>527</v>
      </c>
      <c r="M135" s="164" t="s">
        <v>533</v>
      </c>
      <c r="N135" s="164" t="s">
        <v>528</v>
      </c>
      <c r="O135" s="169" t="s">
        <v>529</v>
      </c>
      <c r="P135" s="165" t="s">
        <v>1056</v>
      </c>
      <c r="Q135" s="302" t="s">
        <v>562</v>
      </c>
    </row>
    <row r="136" spans="1:17" ht="25.5" x14ac:dyDescent="0.2">
      <c r="A136" s="164">
        <f t="shared" si="3"/>
        <v>130</v>
      </c>
      <c r="B136" s="380" t="s">
        <v>584</v>
      </c>
      <c r="C136" s="165">
        <v>37116</v>
      </c>
      <c r="D136" s="170" t="s">
        <v>1055</v>
      </c>
      <c r="E136" s="167" t="s">
        <v>99</v>
      </c>
      <c r="F136" s="168">
        <v>41729</v>
      </c>
      <c r="G136" s="166" t="s">
        <v>560</v>
      </c>
      <c r="H136" s="164">
        <v>84</v>
      </c>
      <c r="I136" s="367">
        <f t="shared" ref="I136:I199" si="4">J136/H136</f>
        <v>5.5161894949776791</v>
      </c>
      <c r="J136" s="368">
        <v>463.35991757812502</v>
      </c>
      <c r="K136" s="169" t="s">
        <v>526</v>
      </c>
      <c r="L136" s="166" t="s">
        <v>527</v>
      </c>
      <c r="M136" s="164" t="s">
        <v>533</v>
      </c>
      <c r="N136" s="164" t="s">
        <v>528</v>
      </c>
      <c r="O136" s="169" t="s">
        <v>529</v>
      </c>
      <c r="P136" s="165" t="s">
        <v>1056</v>
      </c>
      <c r="Q136" s="302" t="s">
        <v>562</v>
      </c>
    </row>
    <row r="137" spans="1:17" ht="25.5" x14ac:dyDescent="0.2">
      <c r="A137" s="164">
        <f t="shared" si="3"/>
        <v>131</v>
      </c>
      <c r="B137" s="380" t="s">
        <v>584</v>
      </c>
      <c r="C137" s="165">
        <v>65979</v>
      </c>
      <c r="D137" s="170" t="s">
        <v>1055</v>
      </c>
      <c r="E137" s="167" t="s">
        <v>100</v>
      </c>
      <c r="F137" s="168">
        <v>42916</v>
      </c>
      <c r="G137" s="166" t="s">
        <v>560</v>
      </c>
      <c r="H137" s="164">
        <v>60</v>
      </c>
      <c r="I137" s="367">
        <f t="shared" si="4"/>
        <v>8.4068774121093739</v>
      </c>
      <c r="J137" s="368">
        <v>504.41264472656246</v>
      </c>
      <c r="K137" s="169" t="s">
        <v>526</v>
      </c>
      <c r="L137" s="166" t="s">
        <v>527</v>
      </c>
      <c r="M137" s="164" t="s">
        <v>533</v>
      </c>
      <c r="N137" s="164" t="s">
        <v>528</v>
      </c>
      <c r="O137" s="169" t="s">
        <v>529</v>
      </c>
      <c r="P137" s="165" t="s">
        <v>1056</v>
      </c>
      <c r="Q137" s="302" t="s">
        <v>562</v>
      </c>
    </row>
    <row r="138" spans="1:17" ht="25.5" x14ac:dyDescent="0.2">
      <c r="A138" s="164">
        <f t="shared" si="3"/>
        <v>132</v>
      </c>
      <c r="B138" s="380" t="s">
        <v>584</v>
      </c>
      <c r="C138" s="165">
        <v>26526</v>
      </c>
      <c r="D138" s="170" t="s">
        <v>1055</v>
      </c>
      <c r="E138" s="167" t="s">
        <v>101</v>
      </c>
      <c r="F138" s="168">
        <v>40114</v>
      </c>
      <c r="G138" s="166" t="s">
        <v>560</v>
      </c>
      <c r="H138" s="164">
        <v>200</v>
      </c>
      <c r="I138" s="367">
        <f t="shared" si="4"/>
        <v>0.28570312499999995</v>
      </c>
      <c r="J138" s="368">
        <v>57.140624999999993</v>
      </c>
      <c r="K138" s="169" t="s">
        <v>526</v>
      </c>
      <c r="L138" s="166" t="s">
        <v>527</v>
      </c>
      <c r="M138" s="164" t="s">
        <v>533</v>
      </c>
      <c r="N138" s="164" t="s">
        <v>528</v>
      </c>
      <c r="O138" s="169" t="s">
        <v>529</v>
      </c>
      <c r="P138" s="165" t="s">
        <v>1056</v>
      </c>
      <c r="Q138" s="302" t="s">
        <v>562</v>
      </c>
    </row>
    <row r="139" spans="1:17" ht="25.5" x14ac:dyDescent="0.2">
      <c r="A139" s="164">
        <f t="shared" si="3"/>
        <v>133</v>
      </c>
      <c r="B139" s="380" t="s">
        <v>584</v>
      </c>
      <c r="C139" s="165">
        <v>32276</v>
      </c>
      <c r="D139" s="170" t="s">
        <v>1055</v>
      </c>
      <c r="E139" s="167" t="s">
        <v>103</v>
      </c>
      <c r="F139" s="168">
        <v>40659</v>
      </c>
      <c r="G139" s="166" t="s">
        <v>560</v>
      </c>
      <c r="H139" s="164">
        <v>18</v>
      </c>
      <c r="I139" s="367">
        <f t="shared" si="4"/>
        <v>80.367878049045146</v>
      </c>
      <c r="J139" s="368">
        <v>1446.6218048828125</v>
      </c>
      <c r="K139" s="169" t="s">
        <v>526</v>
      </c>
      <c r="L139" s="166" t="s">
        <v>527</v>
      </c>
      <c r="M139" s="164" t="s">
        <v>533</v>
      </c>
      <c r="N139" s="164" t="s">
        <v>528</v>
      </c>
      <c r="O139" s="169" t="s">
        <v>529</v>
      </c>
      <c r="P139" s="165" t="s">
        <v>1056</v>
      </c>
      <c r="Q139" s="302" t="s">
        <v>562</v>
      </c>
    </row>
    <row r="140" spans="1:17" ht="25.5" x14ac:dyDescent="0.2">
      <c r="A140" s="164">
        <f t="shared" si="3"/>
        <v>134</v>
      </c>
      <c r="B140" s="380" t="s">
        <v>584</v>
      </c>
      <c r="C140" s="165">
        <v>47675</v>
      </c>
      <c r="D140" s="170" t="s">
        <v>1055</v>
      </c>
      <c r="E140" s="167" t="s">
        <v>104</v>
      </c>
      <c r="F140" s="168">
        <v>41729</v>
      </c>
      <c r="G140" s="166" t="s">
        <v>560</v>
      </c>
      <c r="H140" s="164">
        <v>20</v>
      </c>
      <c r="I140" s="367">
        <f t="shared" si="4"/>
        <v>29.206795507812494</v>
      </c>
      <c r="J140" s="368">
        <v>584.13591015624991</v>
      </c>
      <c r="K140" s="169" t="s">
        <v>526</v>
      </c>
      <c r="L140" s="166" t="s">
        <v>527</v>
      </c>
      <c r="M140" s="164" t="s">
        <v>533</v>
      </c>
      <c r="N140" s="164" t="s">
        <v>528</v>
      </c>
      <c r="O140" s="169" t="s">
        <v>529</v>
      </c>
      <c r="P140" s="165" t="s">
        <v>1056</v>
      </c>
      <c r="Q140" s="302" t="s">
        <v>562</v>
      </c>
    </row>
    <row r="141" spans="1:17" ht="30" x14ac:dyDescent="0.2">
      <c r="A141" s="164">
        <f t="shared" si="3"/>
        <v>135</v>
      </c>
      <c r="B141" s="380" t="s">
        <v>559</v>
      </c>
      <c r="C141" s="165">
        <v>51163</v>
      </c>
      <c r="D141" s="170" t="s">
        <v>1055</v>
      </c>
      <c r="E141" s="167" t="s">
        <v>107</v>
      </c>
      <c r="F141" s="168" t="s">
        <v>1070</v>
      </c>
      <c r="G141" s="166" t="s">
        <v>560</v>
      </c>
      <c r="H141" s="164">
        <v>50</v>
      </c>
      <c r="I141" s="367">
        <f t="shared" si="4"/>
        <v>119.68036908593753</v>
      </c>
      <c r="J141" s="368">
        <v>5984.0184542968764</v>
      </c>
      <c r="K141" s="169" t="s">
        <v>526</v>
      </c>
      <c r="L141" s="166" t="s">
        <v>527</v>
      </c>
      <c r="M141" s="164" t="s">
        <v>533</v>
      </c>
      <c r="N141" s="164" t="s">
        <v>528</v>
      </c>
      <c r="O141" s="169" t="s">
        <v>529</v>
      </c>
      <c r="P141" s="165" t="s">
        <v>1056</v>
      </c>
      <c r="Q141" s="302" t="s">
        <v>562</v>
      </c>
    </row>
    <row r="142" spans="1:17" ht="25.5" x14ac:dyDescent="0.2">
      <c r="A142" s="164">
        <f t="shared" si="3"/>
        <v>136</v>
      </c>
      <c r="B142" s="380" t="s">
        <v>564</v>
      </c>
      <c r="C142" s="165">
        <v>7303</v>
      </c>
      <c r="D142" s="170" t="s">
        <v>1055</v>
      </c>
      <c r="E142" s="167" t="s">
        <v>108</v>
      </c>
      <c r="F142" s="168" t="s">
        <v>585</v>
      </c>
      <c r="G142" s="166" t="s">
        <v>560</v>
      </c>
      <c r="H142" s="164">
        <v>900</v>
      </c>
      <c r="I142" s="367">
        <f t="shared" si="4"/>
        <v>15.930281749348953</v>
      </c>
      <c r="J142" s="368">
        <v>14337.253574414059</v>
      </c>
      <c r="K142" s="169" t="s">
        <v>526</v>
      </c>
      <c r="L142" s="166" t="s">
        <v>527</v>
      </c>
      <c r="M142" s="164" t="s">
        <v>533</v>
      </c>
      <c r="N142" s="164" t="s">
        <v>528</v>
      </c>
      <c r="O142" s="169" t="s">
        <v>529</v>
      </c>
      <c r="P142" s="165" t="s">
        <v>1056</v>
      </c>
      <c r="Q142" s="302" t="s">
        <v>562</v>
      </c>
    </row>
    <row r="143" spans="1:17" ht="30" x14ac:dyDescent="0.2">
      <c r="A143" s="164">
        <f t="shared" si="3"/>
        <v>137</v>
      </c>
      <c r="B143" s="380" t="s">
        <v>561</v>
      </c>
      <c r="C143" s="165">
        <v>41494</v>
      </c>
      <c r="D143" s="170" t="s">
        <v>1055</v>
      </c>
      <c r="E143" s="167" t="s">
        <v>110</v>
      </c>
      <c r="F143" s="168" t="s">
        <v>565</v>
      </c>
      <c r="G143" s="166" t="s">
        <v>525</v>
      </c>
      <c r="H143" s="164">
        <v>2</v>
      </c>
      <c r="I143" s="367">
        <f t="shared" si="4"/>
        <v>197.99820791015625</v>
      </c>
      <c r="J143" s="368">
        <v>395.99641582031251</v>
      </c>
      <c r="K143" s="169" t="s">
        <v>526</v>
      </c>
      <c r="L143" s="166" t="s">
        <v>527</v>
      </c>
      <c r="M143" s="164" t="s">
        <v>533</v>
      </c>
      <c r="N143" s="164" t="s">
        <v>528</v>
      </c>
      <c r="O143" s="169" t="s">
        <v>529</v>
      </c>
      <c r="P143" s="165" t="s">
        <v>1056</v>
      </c>
      <c r="Q143" s="302" t="s">
        <v>562</v>
      </c>
    </row>
    <row r="144" spans="1:17" ht="25.5" x14ac:dyDescent="0.2">
      <c r="A144" s="164">
        <f t="shared" si="3"/>
        <v>138</v>
      </c>
      <c r="B144" s="380" t="s">
        <v>561</v>
      </c>
      <c r="C144" s="165">
        <v>15702</v>
      </c>
      <c r="D144" s="170" t="s">
        <v>1055</v>
      </c>
      <c r="E144" s="167" t="s">
        <v>111</v>
      </c>
      <c r="F144" s="168">
        <v>39995</v>
      </c>
      <c r="G144" s="166" t="s">
        <v>525</v>
      </c>
      <c r="H144" s="164">
        <v>12</v>
      </c>
      <c r="I144" s="367">
        <f t="shared" si="4"/>
        <v>271.31686386718752</v>
      </c>
      <c r="J144" s="368">
        <v>3255.8023664062503</v>
      </c>
      <c r="K144" s="169" t="s">
        <v>526</v>
      </c>
      <c r="L144" s="166" t="s">
        <v>527</v>
      </c>
      <c r="M144" s="164" t="s">
        <v>533</v>
      </c>
      <c r="N144" s="164" t="s">
        <v>528</v>
      </c>
      <c r="O144" s="169" t="s">
        <v>529</v>
      </c>
      <c r="P144" s="165" t="s">
        <v>1056</v>
      </c>
      <c r="Q144" s="302" t="s">
        <v>562</v>
      </c>
    </row>
    <row r="145" spans="1:17" ht="30" x14ac:dyDescent="0.2">
      <c r="A145" s="164">
        <f t="shared" si="3"/>
        <v>139</v>
      </c>
      <c r="B145" s="380" t="s">
        <v>561</v>
      </c>
      <c r="C145" s="165">
        <v>39841</v>
      </c>
      <c r="D145" s="170" t="s">
        <v>1055</v>
      </c>
      <c r="E145" s="167" t="s">
        <v>112</v>
      </c>
      <c r="F145" s="168">
        <v>41257</v>
      </c>
      <c r="G145" s="166" t="s">
        <v>525</v>
      </c>
      <c r="H145" s="164">
        <v>1</v>
      </c>
      <c r="I145" s="367">
        <f t="shared" si="4"/>
        <v>1479.9345515624993</v>
      </c>
      <c r="J145" s="368">
        <v>1479.9345515624993</v>
      </c>
      <c r="K145" s="169" t="s">
        <v>526</v>
      </c>
      <c r="L145" s="166" t="s">
        <v>527</v>
      </c>
      <c r="M145" s="164" t="s">
        <v>533</v>
      </c>
      <c r="N145" s="164" t="s">
        <v>528</v>
      </c>
      <c r="O145" s="169" t="s">
        <v>529</v>
      </c>
      <c r="P145" s="165" t="s">
        <v>1056</v>
      </c>
      <c r="Q145" s="302" t="s">
        <v>562</v>
      </c>
    </row>
    <row r="146" spans="1:17" ht="25.5" x14ac:dyDescent="0.2">
      <c r="A146" s="164">
        <f t="shared" si="3"/>
        <v>140</v>
      </c>
      <c r="B146" s="380" t="s">
        <v>561</v>
      </c>
      <c r="C146" s="165">
        <v>26971</v>
      </c>
      <c r="D146" s="170" t="s">
        <v>1055</v>
      </c>
      <c r="E146" s="167" t="s">
        <v>113</v>
      </c>
      <c r="F146" s="168">
        <v>40148</v>
      </c>
      <c r="G146" s="166" t="s">
        <v>525</v>
      </c>
      <c r="H146" s="164">
        <v>4</v>
      </c>
      <c r="I146" s="367">
        <f t="shared" si="4"/>
        <v>4563.25296875</v>
      </c>
      <c r="J146" s="368">
        <v>18253.011875</v>
      </c>
      <c r="K146" s="169" t="s">
        <v>526</v>
      </c>
      <c r="L146" s="166" t="s">
        <v>527</v>
      </c>
      <c r="M146" s="164" t="s">
        <v>533</v>
      </c>
      <c r="N146" s="164" t="s">
        <v>528</v>
      </c>
      <c r="O146" s="169" t="s">
        <v>529</v>
      </c>
      <c r="P146" s="165" t="s">
        <v>1056</v>
      </c>
      <c r="Q146" s="302" t="s">
        <v>562</v>
      </c>
    </row>
    <row r="147" spans="1:17" ht="25.5" x14ac:dyDescent="0.2">
      <c r="A147" s="164">
        <f t="shared" si="3"/>
        <v>141</v>
      </c>
      <c r="B147" s="380" t="s">
        <v>561</v>
      </c>
      <c r="C147" s="165">
        <v>35380</v>
      </c>
      <c r="D147" s="170" t="s">
        <v>1055</v>
      </c>
      <c r="E147" s="167" t="s">
        <v>114</v>
      </c>
      <c r="F147" s="168">
        <v>40848</v>
      </c>
      <c r="G147" s="166" t="s">
        <v>525</v>
      </c>
      <c r="H147" s="164">
        <v>1</v>
      </c>
      <c r="I147" s="367">
        <f t="shared" si="4"/>
        <v>11561.291022460933</v>
      </c>
      <c r="J147" s="368">
        <v>11561.291022460933</v>
      </c>
      <c r="K147" s="169" t="s">
        <v>526</v>
      </c>
      <c r="L147" s="166" t="s">
        <v>527</v>
      </c>
      <c r="M147" s="164" t="s">
        <v>533</v>
      </c>
      <c r="N147" s="164" t="s">
        <v>528</v>
      </c>
      <c r="O147" s="169" t="s">
        <v>529</v>
      </c>
      <c r="P147" s="165" t="s">
        <v>1056</v>
      </c>
      <c r="Q147" s="302" t="s">
        <v>571</v>
      </c>
    </row>
    <row r="148" spans="1:17" ht="25.5" x14ac:dyDescent="0.2">
      <c r="A148" s="164">
        <f t="shared" si="3"/>
        <v>142</v>
      </c>
      <c r="B148" s="380" t="s">
        <v>561</v>
      </c>
      <c r="C148" s="165">
        <v>42849</v>
      </c>
      <c r="D148" s="170" t="s">
        <v>1055</v>
      </c>
      <c r="E148" s="167" t="s">
        <v>115</v>
      </c>
      <c r="F148" s="168">
        <v>41426</v>
      </c>
      <c r="G148" s="166" t="s">
        <v>525</v>
      </c>
      <c r="H148" s="164">
        <v>1</v>
      </c>
      <c r="I148" s="367">
        <f t="shared" si="4"/>
        <v>2321.94838515625</v>
      </c>
      <c r="J148" s="368">
        <v>2321.94838515625</v>
      </c>
      <c r="K148" s="169" t="s">
        <v>526</v>
      </c>
      <c r="L148" s="166" t="s">
        <v>527</v>
      </c>
      <c r="M148" s="164" t="s">
        <v>533</v>
      </c>
      <c r="N148" s="164" t="s">
        <v>528</v>
      </c>
      <c r="O148" s="169" t="s">
        <v>529</v>
      </c>
      <c r="P148" s="165" t="s">
        <v>1056</v>
      </c>
      <c r="Q148" s="302" t="s">
        <v>562</v>
      </c>
    </row>
    <row r="149" spans="1:17" ht="25.5" x14ac:dyDescent="0.2">
      <c r="A149" s="164">
        <f t="shared" si="3"/>
        <v>143</v>
      </c>
      <c r="B149" s="380" t="s">
        <v>561</v>
      </c>
      <c r="C149" s="165">
        <v>42850</v>
      </c>
      <c r="D149" s="170" t="s">
        <v>1055</v>
      </c>
      <c r="E149" s="167" t="s">
        <v>116</v>
      </c>
      <c r="F149" s="168">
        <v>41426</v>
      </c>
      <c r="G149" s="166" t="s">
        <v>525</v>
      </c>
      <c r="H149" s="164">
        <v>2</v>
      </c>
      <c r="I149" s="367">
        <f t="shared" si="4"/>
        <v>4549.5519417968744</v>
      </c>
      <c r="J149" s="368">
        <v>9099.1038835937488</v>
      </c>
      <c r="K149" s="169" t="s">
        <v>526</v>
      </c>
      <c r="L149" s="166" t="s">
        <v>527</v>
      </c>
      <c r="M149" s="164" t="s">
        <v>533</v>
      </c>
      <c r="N149" s="164" t="s">
        <v>528</v>
      </c>
      <c r="O149" s="169" t="s">
        <v>529</v>
      </c>
      <c r="P149" s="165" t="s">
        <v>1056</v>
      </c>
      <c r="Q149" s="302" t="s">
        <v>562</v>
      </c>
    </row>
    <row r="150" spans="1:17" ht="25.5" x14ac:dyDescent="0.2">
      <c r="A150" s="164">
        <f t="shared" si="3"/>
        <v>144</v>
      </c>
      <c r="B150" s="380" t="s">
        <v>561</v>
      </c>
      <c r="C150" s="165">
        <v>66028</v>
      </c>
      <c r="D150" s="170" t="s">
        <v>1055</v>
      </c>
      <c r="E150" s="167" t="s">
        <v>117</v>
      </c>
      <c r="F150" s="168">
        <v>42922</v>
      </c>
      <c r="G150" s="166" t="s">
        <v>525</v>
      </c>
      <c r="H150" s="164">
        <v>1</v>
      </c>
      <c r="I150" s="367">
        <f t="shared" si="4"/>
        <v>3573.0225195312491</v>
      </c>
      <c r="J150" s="368">
        <v>3573.0225195312491</v>
      </c>
      <c r="K150" s="169" t="s">
        <v>526</v>
      </c>
      <c r="L150" s="166" t="s">
        <v>527</v>
      </c>
      <c r="M150" s="164" t="s">
        <v>533</v>
      </c>
      <c r="N150" s="164" t="s">
        <v>528</v>
      </c>
      <c r="O150" s="169" t="s">
        <v>529</v>
      </c>
      <c r="P150" s="165" t="s">
        <v>1056</v>
      </c>
      <c r="Q150" s="302" t="s">
        <v>562</v>
      </c>
    </row>
    <row r="151" spans="1:17" ht="25.5" x14ac:dyDescent="0.2">
      <c r="A151" s="164">
        <f t="shared" si="3"/>
        <v>145</v>
      </c>
      <c r="B151" s="380" t="s">
        <v>561</v>
      </c>
      <c r="C151" s="165">
        <v>1020</v>
      </c>
      <c r="D151" s="170" t="s">
        <v>1055</v>
      </c>
      <c r="E151" s="167" t="s">
        <v>118</v>
      </c>
      <c r="F151" s="168" t="s">
        <v>576</v>
      </c>
      <c r="G151" s="166" t="s">
        <v>525</v>
      </c>
      <c r="H151" s="164">
        <v>2</v>
      </c>
      <c r="I151" s="367">
        <f t="shared" si="4"/>
        <v>726.74701171874995</v>
      </c>
      <c r="J151" s="368">
        <v>1453.4940234374999</v>
      </c>
      <c r="K151" s="169" t="s">
        <v>526</v>
      </c>
      <c r="L151" s="166" t="s">
        <v>527</v>
      </c>
      <c r="M151" s="164" t="s">
        <v>533</v>
      </c>
      <c r="N151" s="164" t="s">
        <v>528</v>
      </c>
      <c r="O151" s="169" t="s">
        <v>529</v>
      </c>
      <c r="P151" s="165" t="s">
        <v>1056</v>
      </c>
      <c r="Q151" s="302" t="s">
        <v>571</v>
      </c>
    </row>
    <row r="152" spans="1:17" ht="25.5" x14ac:dyDescent="0.2">
      <c r="A152" s="164">
        <f t="shared" si="3"/>
        <v>146</v>
      </c>
      <c r="B152" s="380" t="s">
        <v>561</v>
      </c>
      <c r="C152" s="165">
        <v>1021</v>
      </c>
      <c r="D152" s="170" t="s">
        <v>1055</v>
      </c>
      <c r="E152" s="167" t="s">
        <v>119</v>
      </c>
      <c r="F152" s="168" t="s">
        <v>576</v>
      </c>
      <c r="G152" s="166" t="s">
        <v>525</v>
      </c>
      <c r="H152" s="164">
        <v>7</v>
      </c>
      <c r="I152" s="367">
        <f t="shared" si="4"/>
        <v>449.97688616071429</v>
      </c>
      <c r="J152" s="368">
        <v>3149.8382031249998</v>
      </c>
      <c r="K152" s="169" t="s">
        <v>526</v>
      </c>
      <c r="L152" s="166" t="s">
        <v>527</v>
      </c>
      <c r="M152" s="164" t="s">
        <v>533</v>
      </c>
      <c r="N152" s="164" t="s">
        <v>528</v>
      </c>
      <c r="O152" s="169" t="s">
        <v>529</v>
      </c>
      <c r="P152" s="165" t="s">
        <v>1056</v>
      </c>
      <c r="Q152" s="302" t="s">
        <v>541</v>
      </c>
    </row>
    <row r="153" spans="1:17" ht="30" x14ac:dyDescent="0.2">
      <c r="A153" s="164">
        <f t="shared" si="3"/>
        <v>147</v>
      </c>
      <c r="B153" s="380" t="s">
        <v>564</v>
      </c>
      <c r="C153" s="165">
        <v>61411</v>
      </c>
      <c r="D153" s="170" t="s">
        <v>1055</v>
      </c>
      <c r="E153" s="167" t="s">
        <v>120</v>
      </c>
      <c r="F153" s="168" t="s">
        <v>565</v>
      </c>
      <c r="G153" s="166" t="s">
        <v>525</v>
      </c>
      <c r="H153" s="164">
        <v>1</v>
      </c>
      <c r="I153" s="367">
        <f t="shared" si="4"/>
        <v>575.36726562499996</v>
      </c>
      <c r="J153" s="368">
        <v>575.36726562499996</v>
      </c>
      <c r="K153" s="169" t="s">
        <v>526</v>
      </c>
      <c r="L153" s="166" t="s">
        <v>527</v>
      </c>
      <c r="M153" s="164" t="s">
        <v>533</v>
      </c>
      <c r="N153" s="164" t="s">
        <v>528</v>
      </c>
      <c r="O153" s="169" t="s">
        <v>529</v>
      </c>
      <c r="P153" s="165" t="s">
        <v>1056</v>
      </c>
      <c r="Q153" s="302" t="s">
        <v>541</v>
      </c>
    </row>
    <row r="154" spans="1:17" ht="30" x14ac:dyDescent="0.2">
      <c r="A154" s="164">
        <f t="shared" si="3"/>
        <v>148</v>
      </c>
      <c r="B154" s="380" t="s">
        <v>564</v>
      </c>
      <c r="C154" s="165">
        <v>5487</v>
      </c>
      <c r="D154" s="170" t="s">
        <v>1055</v>
      </c>
      <c r="E154" s="167" t="s">
        <v>121</v>
      </c>
      <c r="F154" s="168" t="s">
        <v>565</v>
      </c>
      <c r="G154" s="166" t="s">
        <v>525</v>
      </c>
      <c r="H154" s="164">
        <v>2</v>
      </c>
      <c r="I154" s="367">
        <f t="shared" si="4"/>
        <v>465.45355332031261</v>
      </c>
      <c r="J154" s="368">
        <v>930.90710664062522</v>
      </c>
      <c r="K154" s="169" t="s">
        <v>526</v>
      </c>
      <c r="L154" s="166" t="s">
        <v>527</v>
      </c>
      <c r="M154" s="164" t="s">
        <v>533</v>
      </c>
      <c r="N154" s="164" t="s">
        <v>528</v>
      </c>
      <c r="O154" s="169" t="s">
        <v>529</v>
      </c>
      <c r="P154" s="165" t="s">
        <v>1056</v>
      </c>
      <c r="Q154" s="302" t="s">
        <v>541</v>
      </c>
    </row>
    <row r="155" spans="1:17" ht="25.5" x14ac:dyDescent="0.2">
      <c r="A155" s="164">
        <f t="shared" si="3"/>
        <v>149</v>
      </c>
      <c r="B155" s="380" t="s">
        <v>561</v>
      </c>
      <c r="C155" s="165">
        <v>33383</v>
      </c>
      <c r="D155" s="170" t="s">
        <v>1055</v>
      </c>
      <c r="E155" s="167" t="s">
        <v>122</v>
      </c>
      <c r="F155" s="168">
        <v>40722</v>
      </c>
      <c r="G155" s="166" t="s">
        <v>525</v>
      </c>
      <c r="H155" s="164">
        <v>1</v>
      </c>
      <c r="I155" s="367">
        <f t="shared" si="4"/>
        <v>508.02523046875001</v>
      </c>
      <c r="J155" s="368">
        <v>508.02523046875001</v>
      </c>
      <c r="K155" s="169" t="s">
        <v>526</v>
      </c>
      <c r="L155" s="166" t="s">
        <v>527</v>
      </c>
      <c r="M155" s="164" t="s">
        <v>533</v>
      </c>
      <c r="N155" s="164" t="s">
        <v>528</v>
      </c>
      <c r="O155" s="169" t="s">
        <v>529</v>
      </c>
      <c r="P155" s="165" t="s">
        <v>1056</v>
      </c>
      <c r="Q155" s="302" t="s">
        <v>541</v>
      </c>
    </row>
    <row r="156" spans="1:17" ht="25.5" x14ac:dyDescent="0.2">
      <c r="A156" s="164">
        <f t="shared" si="3"/>
        <v>150</v>
      </c>
      <c r="B156" s="380" t="s">
        <v>561</v>
      </c>
      <c r="C156" s="165">
        <v>26335</v>
      </c>
      <c r="D156" s="170" t="s">
        <v>1055</v>
      </c>
      <c r="E156" s="167" t="s">
        <v>123</v>
      </c>
      <c r="F156" s="168">
        <v>40086</v>
      </c>
      <c r="G156" s="166" t="s">
        <v>525</v>
      </c>
      <c r="H156" s="164">
        <v>1</v>
      </c>
      <c r="I156" s="367">
        <f t="shared" si="4"/>
        <v>401.3687304687499</v>
      </c>
      <c r="J156" s="368">
        <v>401.3687304687499</v>
      </c>
      <c r="K156" s="169" t="s">
        <v>526</v>
      </c>
      <c r="L156" s="166" t="s">
        <v>527</v>
      </c>
      <c r="M156" s="164" t="s">
        <v>533</v>
      </c>
      <c r="N156" s="164" t="s">
        <v>528</v>
      </c>
      <c r="O156" s="169" t="s">
        <v>529</v>
      </c>
      <c r="P156" s="165" t="s">
        <v>1056</v>
      </c>
      <c r="Q156" s="302" t="s">
        <v>562</v>
      </c>
    </row>
    <row r="157" spans="1:17" ht="25.5" x14ac:dyDescent="0.2">
      <c r="A157" s="164">
        <f t="shared" si="3"/>
        <v>151</v>
      </c>
      <c r="B157" s="380" t="s">
        <v>561</v>
      </c>
      <c r="C157" s="165">
        <v>25921</v>
      </c>
      <c r="D157" s="170" t="s">
        <v>1055</v>
      </c>
      <c r="E157" s="167" t="s">
        <v>124</v>
      </c>
      <c r="F157" s="168">
        <v>40027</v>
      </c>
      <c r="G157" s="166" t="s">
        <v>525</v>
      </c>
      <c r="H157" s="164">
        <v>6</v>
      </c>
      <c r="I157" s="367">
        <f t="shared" si="4"/>
        <v>393.63041666666663</v>
      </c>
      <c r="J157" s="368">
        <v>2361.7824999999998</v>
      </c>
      <c r="K157" s="169" t="s">
        <v>526</v>
      </c>
      <c r="L157" s="166" t="s">
        <v>527</v>
      </c>
      <c r="M157" s="164" t="s">
        <v>533</v>
      </c>
      <c r="N157" s="164" t="s">
        <v>528</v>
      </c>
      <c r="O157" s="169" t="s">
        <v>529</v>
      </c>
      <c r="P157" s="165" t="s">
        <v>1056</v>
      </c>
      <c r="Q157" s="302" t="s">
        <v>530</v>
      </c>
    </row>
    <row r="158" spans="1:17" ht="25.5" x14ac:dyDescent="0.2">
      <c r="A158" s="164">
        <f t="shared" si="3"/>
        <v>152</v>
      </c>
      <c r="B158" s="380" t="s">
        <v>561</v>
      </c>
      <c r="C158" s="165">
        <v>25922</v>
      </c>
      <c r="D158" s="170" t="s">
        <v>1055</v>
      </c>
      <c r="E158" s="167" t="s">
        <v>125</v>
      </c>
      <c r="F158" s="168">
        <v>40027</v>
      </c>
      <c r="G158" s="166" t="s">
        <v>525</v>
      </c>
      <c r="H158" s="164">
        <v>7</v>
      </c>
      <c r="I158" s="367">
        <f t="shared" si="4"/>
        <v>440.39643415178568</v>
      </c>
      <c r="J158" s="368">
        <v>3082.7750390624997</v>
      </c>
      <c r="K158" s="169" t="s">
        <v>526</v>
      </c>
      <c r="L158" s="166" t="s">
        <v>527</v>
      </c>
      <c r="M158" s="164" t="s">
        <v>533</v>
      </c>
      <c r="N158" s="164" t="s">
        <v>528</v>
      </c>
      <c r="O158" s="169" t="s">
        <v>529</v>
      </c>
      <c r="P158" s="165" t="s">
        <v>1056</v>
      </c>
      <c r="Q158" s="302" t="s">
        <v>530</v>
      </c>
    </row>
    <row r="159" spans="1:17" ht="25.5" x14ac:dyDescent="0.2">
      <c r="A159" s="164">
        <f t="shared" si="3"/>
        <v>153</v>
      </c>
      <c r="B159" s="380" t="s">
        <v>561</v>
      </c>
      <c r="C159" s="165">
        <v>25923</v>
      </c>
      <c r="D159" s="170" t="s">
        <v>1055</v>
      </c>
      <c r="E159" s="167" t="s">
        <v>126</v>
      </c>
      <c r="F159" s="168">
        <v>40027</v>
      </c>
      <c r="G159" s="166" t="s">
        <v>525</v>
      </c>
      <c r="H159" s="164">
        <v>6</v>
      </c>
      <c r="I159" s="367">
        <f t="shared" si="4"/>
        <v>463.46729166666665</v>
      </c>
      <c r="J159" s="368">
        <v>2780.80375</v>
      </c>
      <c r="K159" s="169" t="s">
        <v>526</v>
      </c>
      <c r="L159" s="166" t="s">
        <v>527</v>
      </c>
      <c r="M159" s="164" t="s">
        <v>533</v>
      </c>
      <c r="N159" s="164" t="s">
        <v>528</v>
      </c>
      <c r="O159" s="169" t="s">
        <v>529</v>
      </c>
      <c r="P159" s="165" t="s">
        <v>1056</v>
      </c>
      <c r="Q159" s="302" t="s">
        <v>530</v>
      </c>
    </row>
    <row r="160" spans="1:17" ht="25.5" x14ac:dyDescent="0.2">
      <c r="A160" s="164">
        <f t="shared" si="3"/>
        <v>154</v>
      </c>
      <c r="B160" s="380" t="s">
        <v>561</v>
      </c>
      <c r="C160" s="165">
        <v>41495</v>
      </c>
      <c r="D160" s="170" t="s">
        <v>1055</v>
      </c>
      <c r="E160" s="167" t="s">
        <v>127</v>
      </c>
      <c r="F160" s="168">
        <v>41354</v>
      </c>
      <c r="G160" s="166" t="s">
        <v>525</v>
      </c>
      <c r="H160" s="164">
        <v>2</v>
      </c>
      <c r="I160" s="367">
        <f t="shared" si="4"/>
        <v>338.96770849609362</v>
      </c>
      <c r="J160" s="368">
        <v>677.93541699218724</v>
      </c>
      <c r="K160" s="169" t="s">
        <v>526</v>
      </c>
      <c r="L160" s="166" t="s">
        <v>527</v>
      </c>
      <c r="M160" s="164" t="s">
        <v>533</v>
      </c>
      <c r="N160" s="164" t="s">
        <v>528</v>
      </c>
      <c r="O160" s="169" t="s">
        <v>529</v>
      </c>
      <c r="P160" s="165" t="s">
        <v>1056</v>
      </c>
      <c r="Q160" s="302" t="s">
        <v>530</v>
      </c>
    </row>
    <row r="161" spans="1:17" ht="30" x14ac:dyDescent="0.2">
      <c r="A161" s="164">
        <f t="shared" si="3"/>
        <v>155</v>
      </c>
      <c r="B161" s="380" t="s">
        <v>561</v>
      </c>
      <c r="C161" s="165">
        <v>32643</v>
      </c>
      <c r="D161" s="170" t="s">
        <v>1055</v>
      </c>
      <c r="E161" s="167" t="s">
        <v>128</v>
      </c>
      <c r="F161" s="168" t="s">
        <v>586</v>
      </c>
      <c r="G161" s="166" t="s">
        <v>525</v>
      </c>
      <c r="H161" s="164">
        <v>2</v>
      </c>
      <c r="I161" s="367">
        <f t="shared" si="4"/>
        <v>761.66431845703119</v>
      </c>
      <c r="J161" s="368">
        <v>1523.3286369140624</v>
      </c>
      <c r="K161" s="169" t="s">
        <v>526</v>
      </c>
      <c r="L161" s="166" t="s">
        <v>527</v>
      </c>
      <c r="M161" s="164" t="s">
        <v>533</v>
      </c>
      <c r="N161" s="164" t="s">
        <v>528</v>
      </c>
      <c r="O161" s="169" t="s">
        <v>529</v>
      </c>
      <c r="P161" s="165" t="s">
        <v>1056</v>
      </c>
      <c r="Q161" s="302" t="s">
        <v>530</v>
      </c>
    </row>
    <row r="162" spans="1:17" ht="25.5" x14ac:dyDescent="0.2">
      <c r="A162" s="164">
        <f t="shared" si="3"/>
        <v>156</v>
      </c>
      <c r="B162" s="380" t="s">
        <v>561</v>
      </c>
      <c r="C162" s="165">
        <v>47516</v>
      </c>
      <c r="D162" s="170" t="s">
        <v>1055</v>
      </c>
      <c r="E162" s="167" t="s">
        <v>129</v>
      </c>
      <c r="F162" s="168">
        <v>41729</v>
      </c>
      <c r="G162" s="166" t="s">
        <v>525</v>
      </c>
      <c r="H162" s="164">
        <v>1</v>
      </c>
      <c r="I162" s="367">
        <f t="shared" si="4"/>
        <v>4223.6109183593753</v>
      </c>
      <c r="J162" s="368">
        <v>4223.6109183593753</v>
      </c>
      <c r="K162" s="169" t="s">
        <v>526</v>
      </c>
      <c r="L162" s="166" t="s">
        <v>527</v>
      </c>
      <c r="M162" s="164" t="s">
        <v>533</v>
      </c>
      <c r="N162" s="164" t="s">
        <v>528</v>
      </c>
      <c r="O162" s="169" t="s">
        <v>529</v>
      </c>
      <c r="P162" s="165" t="s">
        <v>1056</v>
      </c>
      <c r="Q162" s="302" t="s">
        <v>530</v>
      </c>
    </row>
    <row r="163" spans="1:17" ht="25.5" x14ac:dyDescent="0.2">
      <c r="A163" s="164">
        <f t="shared" si="3"/>
        <v>157</v>
      </c>
      <c r="B163" s="380" t="s">
        <v>561</v>
      </c>
      <c r="C163" s="165">
        <v>35621</v>
      </c>
      <c r="D163" s="170" t="s">
        <v>1055</v>
      </c>
      <c r="E163" s="167" t="s">
        <v>131</v>
      </c>
      <c r="F163" s="168">
        <v>40878</v>
      </c>
      <c r="G163" s="166" t="s">
        <v>525</v>
      </c>
      <c r="H163" s="164">
        <v>1</v>
      </c>
      <c r="I163" s="367">
        <f t="shared" si="4"/>
        <v>54979.492453124993</v>
      </c>
      <c r="J163" s="368">
        <v>54979.492453124993</v>
      </c>
      <c r="K163" s="169" t="s">
        <v>526</v>
      </c>
      <c r="L163" s="166" t="s">
        <v>527</v>
      </c>
      <c r="M163" s="164" t="s">
        <v>533</v>
      </c>
      <c r="N163" s="164" t="s">
        <v>528</v>
      </c>
      <c r="O163" s="169" t="s">
        <v>529</v>
      </c>
      <c r="P163" s="165" t="s">
        <v>1056</v>
      </c>
      <c r="Q163" s="302" t="s">
        <v>530</v>
      </c>
    </row>
    <row r="164" spans="1:17" ht="25.5" x14ac:dyDescent="0.2">
      <c r="A164" s="164">
        <f t="shared" si="3"/>
        <v>158</v>
      </c>
      <c r="B164" s="380" t="s">
        <v>561</v>
      </c>
      <c r="C164" s="165">
        <v>1033</v>
      </c>
      <c r="D164" s="170" t="s">
        <v>1055</v>
      </c>
      <c r="E164" s="167" t="s">
        <v>132</v>
      </c>
      <c r="F164" s="168" t="s">
        <v>576</v>
      </c>
      <c r="G164" s="166" t="s">
        <v>525</v>
      </c>
      <c r="H164" s="164">
        <v>2</v>
      </c>
      <c r="I164" s="367">
        <f t="shared" si="4"/>
        <v>5736.5052636718747</v>
      </c>
      <c r="J164" s="368">
        <v>11473.010527343749</v>
      </c>
      <c r="K164" s="169" t="s">
        <v>526</v>
      </c>
      <c r="L164" s="166" t="s">
        <v>527</v>
      </c>
      <c r="M164" s="164" t="s">
        <v>533</v>
      </c>
      <c r="N164" s="164" t="s">
        <v>528</v>
      </c>
      <c r="O164" s="169" t="s">
        <v>529</v>
      </c>
      <c r="P164" s="165" t="s">
        <v>1056</v>
      </c>
      <c r="Q164" s="302" t="s">
        <v>530</v>
      </c>
    </row>
    <row r="165" spans="1:17" ht="25.5" x14ac:dyDescent="0.2">
      <c r="A165" s="164">
        <f t="shared" si="3"/>
        <v>159</v>
      </c>
      <c r="B165" s="380" t="s">
        <v>561</v>
      </c>
      <c r="C165" s="165">
        <v>13091</v>
      </c>
      <c r="D165" s="170" t="s">
        <v>1055</v>
      </c>
      <c r="E165" s="167" t="s">
        <v>133</v>
      </c>
      <c r="F165" s="168">
        <v>39286</v>
      </c>
      <c r="G165" s="166" t="s">
        <v>525</v>
      </c>
      <c r="H165" s="164">
        <v>1</v>
      </c>
      <c r="I165" s="367">
        <f t="shared" si="4"/>
        <v>5065.2064453125004</v>
      </c>
      <c r="J165" s="368">
        <v>5065.2064453125004</v>
      </c>
      <c r="K165" s="169" t="s">
        <v>526</v>
      </c>
      <c r="L165" s="166" t="s">
        <v>527</v>
      </c>
      <c r="M165" s="164" t="s">
        <v>533</v>
      </c>
      <c r="N165" s="164" t="s">
        <v>528</v>
      </c>
      <c r="O165" s="169" t="s">
        <v>529</v>
      </c>
      <c r="P165" s="165" t="s">
        <v>1056</v>
      </c>
      <c r="Q165" s="302" t="s">
        <v>562</v>
      </c>
    </row>
    <row r="166" spans="1:17" ht="25.5" x14ac:dyDescent="0.2">
      <c r="A166" s="164">
        <f t="shared" si="3"/>
        <v>160</v>
      </c>
      <c r="B166" s="380" t="s">
        <v>561</v>
      </c>
      <c r="C166" s="165">
        <v>38880</v>
      </c>
      <c r="D166" s="170" t="s">
        <v>1055</v>
      </c>
      <c r="E166" s="167" t="s">
        <v>134</v>
      </c>
      <c r="F166" s="168">
        <v>43004</v>
      </c>
      <c r="G166" s="166" t="s">
        <v>525</v>
      </c>
      <c r="H166" s="164">
        <v>1</v>
      </c>
      <c r="I166" s="367">
        <f t="shared" si="4"/>
        <v>3282.1902792968745</v>
      </c>
      <c r="J166" s="368">
        <v>3282.1902792968745</v>
      </c>
      <c r="K166" s="169" t="s">
        <v>526</v>
      </c>
      <c r="L166" s="166" t="s">
        <v>527</v>
      </c>
      <c r="M166" s="164" t="s">
        <v>533</v>
      </c>
      <c r="N166" s="164" t="s">
        <v>528</v>
      </c>
      <c r="O166" s="169" t="s">
        <v>529</v>
      </c>
      <c r="P166" s="165" t="s">
        <v>1056</v>
      </c>
      <c r="Q166" s="302" t="s">
        <v>567</v>
      </c>
    </row>
    <row r="167" spans="1:17" ht="30" x14ac:dyDescent="0.2">
      <c r="A167" s="164">
        <f t="shared" si="3"/>
        <v>161</v>
      </c>
      <c r="B167" s="380" t="s">
        <v>561</v>
      </c>
      <c r="C167" s="165">
        <v>48787</v>
      </c>
      <c r="D167" s="170" t="s">
        <v>1055</v>
      </c>
      <c r="E167" s="167" t="s">
        <v>135</v>
      </c>
      <c r="F167" s="168">
        <v>41799</v>
      </c>
      <c r="G167" s="166" t="s">
        <v>525</v>
      </c>
      <c r="H167" s="164">
        <v>1</v>
      </c>
      <c r="I167" s="367">
        <f t="shared" si="4"/>
        <v>20285.029033007813</v>
      </c>
      <c r="J167" s="368">
        <v>20285.029033007813</v>
      </c>
      <c r="K167" s="169" t="s">
        <v>526</v>
      </c>
      <c r="L167" s="166" t="s">
        <v>527</v>
      </c>
      <c r="M167" s="164" t="s">
        <v>533</v>
      </c>
      <c r="N167" s="164" t="s">
        <v>528</v>
      </c>
      <c r="O167" s="169" t="s">
        <v>529</v>
      </c>
      <c r="P167" s="165" t="s">
        <v>1056</v>
      </c>
      <c r="Q167" s="302" t="s">
        <v>567</v>
      </c>
    </row>
    <row r="168" spans="1:17" ht="25.5" x14ac:dyDescent="0.2">
      <c r="A168" s="164">
        <f t="shared" si="3"/>
        <v>162</v>
      </c>
      <c r="B168" s="380" t="s">
        <v>561</v>
      </c>
      <c r="C168" s="165">
        <v>40834</v>
      </c>
      <c r="D168" s="170" t="s">
        <v>1055</v>
      </c>
      <c r="E168" s="167" t="s">
        <v>136</v>
      </c>
      <c r="F168" s="168">
        <v>41331</v>
      </c>
      <c r="G168" s="166" t="s">
        <v>525</v>
      </c>
      <c r="H168" s="164">
        <v>1</v>
      </c>
      <c r="I168" s="367">
        <f t="shared" si="4"/>
        <v>287.68363281249998</v>
      </c>
      <c r="J168" s="368">
        <v>287.68363281249998</v>
      </c>
      <c r="K168" s="169" t="s">
        <v>526</v>
      </c>
      <c r="L168" s="166" t="s">
        <v>527</v>
      </c>
      <c r="M168" s="164" t="s">
        <v>533</v>
      </c>
      <c r="N168" s="164" t="s">
        <v>528</v>
      </c>
      <c r="O168" s="169" t="s">
        <v>529</v>
      </c>
      <c r="P168" s="165" t="s">
        <v>1056</v>
      </c>
      <c r="Q168" s="302" t="s">
        <v>571</v>
      </c>
    </row>
    <row r="169" spans="1:17" ht="30" x14ac:dyDescent="0.2">
      <c r="A169" s="164">
        <f t="shared" si="3"/>
        <v>163</v>
      </c>
      <c r="B169" s="380" t="s">
        <v>561</v>
      </c>
      <c r="C169" s="165">
        <v>5252</v>
      </c>
      <c r="D169" s="170" t="s">
        <v>1055</v>
      </c>
      <c r="E169" s="167" t="s">
        <v>137</v>
      </c>
      <c r="F169" s="168" t="s">
        <v>565</v>
      </c>
      <c r="G169" s="166" t="s">
        <v>525</v>
      </c>
      <c r="H169" s="164">
        <v>1</v>
      </c>
      <c r="I169" s="367">
        <f t="shared" si="4"/>
        <v>796.27386699218755</v>
      </c>
      <c r="J169" s="368">
        <v>796.27386699218755</v>
      </c>
      <c r="K169" s="169" t="s">
        <v>526</v>
      </c>
      <c r="L169" s="166" t="s">
        <v>527</v>
      </c>
      <c r="M169" s="164" t="s">
        <v>533</v>
      </c>
      <c r="N169" s="164" t="s">
        <v>528</v>
      </c>
      <c r="O169" s="169" t="s">
        <v>529</v>
      </c>
      <c r="P169" s="165" t="s">
        <v>1056</v>
      </c>
      <c r="Q169" s="302" t="s">
        <v>571</v>
      </c>
    </row>
    <row r="170" spans="1:17" ht="25.5" x14ac:dyDescent="0.2">
      <c r="A170" s="164">
        <f t="shared" si="3"/>
        <v>164</v>
      </c>
      <c r="B170" s="380" t="s">
        <v>561</v>
      </c>
      <c r="C170" s="165">
        <v>45828</v>
      </c>
      <c r="D170" s="170" t="s">
        <v>1055</v>
      </c>
      <c r="E170" s="167" t="s">
        <v>138</v>
      </c>
      <c r="F170" s="168">
        <v>41624</v>
      </c>
      <c r="G170" s="166" t="s">
        <v>525</v>
      </c>
      <c r="H170" s="164">
        <v>2</v>
      </c>
      <c r="I170" s="367">
        <f t="shared" si="4"/>
        <v>5013.7604162109365</v>
      </c>
      <c r="J170" s="368">
        <v>10027.520832421873</v>
      </c>
      <c r="K170" s="169" t="s">
        <v>526</v>
      </c>
      <c r="L170" s="166" t="s">
        <v>527</v>
      </c>
      <c r="M170" s="164" t="s">
        <v>533</v>
      </c>
      <c r="N170" s="164" t="s">
        <v>528</v>
      </c>
      <c r="O170" s="169" t="s">
        <v>529</v>
      </c>
      <c r="P170" s="165" t="s">
        <v>1056</v>
      </c>
      <c r="Q170" s="302" t="s">
        <v>570</v>
      </c>
    </row>
    <row r="171" spans="1:17" ht="30" x14ac:dyDescent="0.2">
      <c r="A171" s="164">
        <f t="shared" si="3"/>
        <v>165</v>
      </c>
      <c r="B171" s="380" t="s">
        <v>564</v>
      </c>
      <c r="C171" s="165">
        <v>63377</v>
      </c>
      <c r="D171" s="170" t="s">
        <v>1055</v>
      </c>
      <c r="E171" s="167" t="s">
        <v>139</v>
      </c>
      <c r="F171" s="168">
        <v>42735</v>
      </c>
      <c r="G171" s="166" t="s">
        <v>525</v>
      </c>
      <c r="H171" s="164">
        <v>1</v>
      </c>
      <c r="I171" s="367">
        <f t="shared" si="4"/>
        <v>16552.706679687497</v>
      </c>
      <c r="J171" s="368">
        <v>16552.706679687497</v>
      </c>
      <c r="K171" s="169" t="s">
        <v>526</v>
      </c>
      <c r="L171" s="166" t="s">
        <v>527</v>
      </c>
      <c r="M171" s="164" t="s">
        <v>533</v>
      </c>
      <c r="N171" s="164" t="s">
        <v>528</v>
      </c>
      <c r="O171" s="169" t="s">
        <v>529</v>
      </c>
      <c r="P171" s="165" t="s">
        <v>1056</v>
      </c>
      <c r="Q171" s="302" t="s">
        <v>562</v>
      </c>
    </row>
    <row r="172" spans="1:17" ht="25.5" x14ac:dyDescent="0.2">
      <c r="A172" s="164">
        <f t="shared" si="3"/>
        <v>166</v>
      </c>
      <c r="B172" s="380" t="s">
        <v>564</v>
      </c>
      <c r="C172" s="165">
        <v>48813</v>
      </c>
      <c r="D172" s="170" t="s">
        <v>1055</v>
      </c>
      <c r="E172" s="167" t="s">
        <v>140</v>
      </c>
      <c r="F172" s="168">
        <v>42754</v>
      </c>
      <c r="G172" s="166" t="s">
        <v>525</v>
      </c>
      <c r="H172" s="164">
        <v>17</v>
      </c>
      <c r="I172" s="367">
        <f t="shared" si="4"/>
        <v>6.2208922909007329</v>
      </c>
      <c r="J172" s="368">
        <v>105.75516894531246</v>
      </c>
      <c r="K172" s="169" t="s">
        <v>526</v>
      </c>
      <c r="L172" s="166" t="s">
        <v>527</v>
      </c>
      <c r="M172" s="164" t="s">
        <v>533</v>
      </c>
      <c r="N172" s="164" t="s">
        <v>528</v>
      </c>
      <c r="O172" s="169" t="s">
        <v>529</v>
      </c>
      <c r="P172" s="165" t="s">
        <v>1056</v>
      </c>
      <c r="Q172" s="302" t="s">
        <v>562</v>
      </c>
    </row>
    <row r="173" spans="1:17" ht="30" x14ac:dyDescent="0.2">
      <c r="A173" s="164">
        <f t="shared" si="3"/>
        <v>167</v>
      </c>
      <c r="B173" s="380" t="s">
        <v>564</v>
      </c>
      <c r="C173" s="165">
        <v>46522</v>
      </c>
      <c r="D173" s="170" t="s">
        <v>1055</v>
      </c>
      <c r="E173" s="167" t="s">
        <v>141</v>
      </c>
      <c r="F173" s="168">
        <v>41670</v>
      </c>
      <c r="G173" s="166" t="s">
        <v>525</v>
      </c>
      <c r="H173" s="164">
        <v>2</v>
      </c>
      <c r="I173" s="367">
        <f t="shared" si="4"/>
        <v>5089.4166406249988</v>
      </c>
      <c r="J173" s="368">
        <v>10178.833281249998</v>
      </c>
      <c r="K173" s="169" t="s">
        <v>526</v>
      </c>
      <c r="L173" s="166" t="s">
        <v>527</v>
      </c>
      <c r="M173" s="164" t="s">
        <v>533</v>
      </c>
      <c r="N173" s="164" t="s">
        <v>528</v>
      </c>
      <c r="O173" s="169" t="s">
        <v>529</v>
      </c>
      <c r="P173" s="165" t="s">
        <v>1056</v>
      </c>
      <c r="Q173" s="302" t="s">
        <v>562</v>
      </c>
    </row>
    <row r="174" spans="1:17" ht="30" x14ac:dyDescent="0.2">
      <c r="A174" s="164">
        <f t="shared" si="3"/>
        <v>168</v>
      </c>
      <c r="B174" s="380" t="s">
        <v>580</v>
      </c>
      <c r="C174" s="165">
        <v>35232</v>
      </c>
      <c r="D174" s="170" t="s">
        <v>1055</v>
      </c>
      <c r="E174" s="167" t="s">
        <v>142</v>
      </c>
      <c r="F174" s="168">
        <v>40876</v>
      </c>
      <c r="G174" s="166" t="s">
        <v>525</v>
      </c>
      <c r="H174" s="164">
        <v>2</v>
      </c>
      <c r="I174" s="367">
        <f t="shared" si="4"/>
        <v>902.73105468749998</v>
      </c>
      <c r="J174" s="368">
        <v>1805.462109375</v>
      </c>
      <c r="K174" s="169" t="s">
        <v>526</v>
      </c>
      <c r="L174" s="166" t="s">
        <v>527</v>
      </c>
      <c r="M174" s="164" t="s">
        <v>533</v>
      </c>
      <c r="N174" s="164" t="s">
        <v>528</v>
      </c>
      <c r="O174" s="169" t="s">
        <v>529</v>
      </c>
      <c r="P174" s="165" t="s">
        <v>1056</v>
      </c>
      <c r="Q174" s="302" t="s">
        <v>562</v>
      </c>
    </row>
    <row r="175" spans="1:17" ht="30" x14ac:dyDescent="0.2">
      <c r="A175" s="164">
        <f t="shared" si="3"/>
        <v>169</v>
      </c>
      <c r="B175" s="380" t="s">
        <v>580</v>
      </c>
      <c r="C175" s="165">
        <v>65080</v>
      </c>
      <c r="D175" s="170" t="s">
        <v>1055</v>
      </c>
      <c r="E175" s="167" t="s">
        <v>143</v>
      </c>
      <c r="F175" s="168">
        <v>42859</v>
      </c>
      <c r="G175" s="166" t="s">
        <v>525</v>
      </c>
      <c r="H175" s="164">
        <v>2</v>
      </c>
      <c r="I175" s="367">
        <f t="shared" si="4"/>
        <v>2499.8698437499997</v>
      </c>
      <c r="J175" s="368">
        <v>4999.7396874999995</v>
      </c>
      <c r="K175" s="169" t="s">
        <v>526</v>
      </c>
      <c r="L175" s="166" t="s">
        <v>527</v>
      </c>
      <c r="M175" s="164" t="s">
        <v>533</v>
      </c>
      <c r="N175" s="164" t="s">
        <v>528</v>
      </c>
      <c r="O175" s="169" t="s">
        <v>529</v>
      </c>
      <c r="P175" s="165" t="s">
        <v>1056</v>
      </c>
      <c r="Q175" s="302" t="s">
        <v>570</v>
      </c>
    </row>
    <row r="176" spans="1:17" ht="25.5" x14ac:dyDescent="0.2">
      <c r="A176" s="164">
        <f t="shared" si="3"/>
        <v>170</v>
      </c>
      <c r="B176" s="380" t="s">
        <v>574</v>
      </c>
      <c r="C176" s="165">
        <v>57841</v>
      </c>
      <c r="D176" s="170" t="s">
        <v>1055</v>
      </c>
      <c r="E176" s="167" t="s">
        <v>144</v>
      </c>
      <c r="F176" s="168">
        <v>42369</v>
      </c>
      <c r="G176" s="166" t="s">
        <v>525</v>
      </c>
      <c r="H176" s="164">
        <v>1</v>
      </c>
      <c r="I176" s="367">
        <f t="shared" si="4"/>
        <v>123.01148437500001</v>
      </c>
      <c r="J176" s="368">
        <v>123.01148437500001</v>
      </c>
      <c r="K176" s="169" t="s">
        <v>526</v>
      </c>
      <c r="L176" s="166" t="s">
        <v>527</v>
      </c>
      <c r="M176" s="164" t="s">
        <v>533</v>
      </c>
      <c r="N176" s="164" t="s">
        <v>528</v>
      </c>
      <c r="O176" s="169" t="s">
        <v>529</v>
      </c>
      <c r="P176" s="165" t="s">
        <v>1056</v>
      </c>
      <c r="Q176" s="302" t="s">
        <v>570</v>
      </c>
    </row>
    <row r="177" spans="1:17" ht="25.5" x14ac:dyDescent="0.2">
      <c r="A177" s="164">
        <f t="shared" si="3"/>
        <v>171</v>
      </c>
      <c r="B177" s="380" t="s">
        <v>551</v>
      </c>
      <c r="C177" s="165">
        <v>34896</v>
      </c>
      <c r="D177" s="170" t="s">
        <v>1055</v>
      </c>
      <c r="E177" s="167" t="s">
        <v>145</v>
      </c>
      <c r="F177" s="168">
        <v>40845</v>
      </c>
      <c r="G177" s="166" t="s">
        <v>525</v>
      </c>
      <c r="H177" s="164">
        <v>2</v>
      </c>
      <c r="I177" s="367">
        <f t="shared" si="4"/>
        <v>7437.2263451171875</v>
      </c>
      <c r="J177" s="368">
        <v>14874.452690234375</v>
      </c>
      <c r="K177" s="169" t="s">
        <v>526</v>
      </c>
      <c r="L177" s="166" t="s">
        <v>527</v>
      </c>
      <c r="M177" s="164" t="s">
        <v>533</v>
      </c>
      <c r="N177" s="164" t="s">
        <v>528</v>
      </c>
      <c r="O177" s="169" t="s">
        <v>529</v>
      </c>
      <c r="P177" s="165" t="s">
        <v>1056</v>
      </c>
      <c r="Q177" s="302" t="s">
        <v>562</v>
      </c>
    </row>
    <row r="178" spans="1:17" ht="30" x14ac:dyDescent="0.2">
      <c r="A178" s="164">
        <f t="shared" si="3"/>
        <v>172</v>
      </c>
      <c r="B178" s="380" t="s">
        <v>551</v>
      </c>
      <c r="C178" s="165">
        <v>43128</v>
      </c>
      <c r="D178" s="170" t="s">
        <v>1055</v>
      </c>
      <c r="E178" s="167" t="s">
        <v>146</v>
      </c>
      <c r="F178" s="168">
        <v>41458</v>
      </c>
      <c r="G178" s="166" t="s">
        <v>525</v>
      </c>
      <c r="H178" s="164">
        <v>7</v>
      </c>
      <c r="I178" s="367">
        <f t="shared" si="4"/>
        <v>126.10289048549105</v>
      </c>
      <c r="J178" s="368">
        <v>882.72023339843736</v>
      </c>
      <c r="K178" s="169" t="s">
        <v>526</v>
      </c>
      <c r="L178" s="166" t="s">
        <v>527</v>
      </c>
      <c r="M178" s="164" t="s">
        <v>533</v>
      </c>
      <c r="N178" s="164" t="s">
        <v>528</v>
      </c>
      <c r="O178" s="169" t="s">
        <v>529</v>
      </c>
      <c r="P178" s="165" t="s">
        <v>1056</v>
      </c>
      <c r="Q178" s="302" t="s">
        <v>562</v>
      </c>
    </row>
    <row r="179" spans="1:17" ht="25.5" x14ac:dyDescent="0.2">
      <c r="A179" s="164">
        <f t="shared" si="3"/>
        <v>173</v>
      </c>
      <c r="B179" s="380" t="s">
        <v>551</v>
      </c>
      <c r="C179" s="165">
        <v>45200</v>
      </c>
      <c r="D179" s="170" t="s">
        <v>1055</v>
      </c>
      <c r="E179" s="167" t="s">
        <v>147</v>
      </c>
      <c r="F179" s="168">
        <v>41592</v>
      </c>
      <c r="G179" s="166" t="s">
        <v>525</v>
      </c>
      <c r="H179" s="164">
        <v>16</v>
      </c>
      <c r="I179" s="367">
        <f t="shared" si="4"/>
        <v>2281.4581857421881</v>
      </c>
      <c r="J179" s="368">
        <v>36503.33097187501</v>
      </c>
      <c r="K179" s="169" t="s">
        <v>526</v>
      </c>
      <c r="L179" s="166" t="s">
        <v>527</v>
      </c>
      <c r="M179" s="164" t="s">
        <v>533</v>
      </c>
      <c r="N179" s="164" t="s">
        <v>528</v>
      </c>
      <c r="O179" s="169" t="s">
        <v>529</v>
      </c>
      <c r="P179" s="165" t="s">
        <v>1056</v>
      </c>
      <c r="Q179" s="302" t="s">
        <v>562</v>
      </c>
    </row>
    <row r="180" spans="1:17" ht="25.5" x14ac:dyDescent="0.2">
      <c r="A180" s="164">
        <f t="shared" si="3"/>
        <v>174</v>
      </c>
      <c r="B180" s="380" t="s">
        <v>559</v>
      </c>
      <c r="C180" s="165">
        <v>43141</v>
      </c>
      <c r="D180" s="170" t="s">
        <v>1055</v>
      </c>
      <c r="E180" s="167" t="s">
        <v>148</v>
      </c>
      <c r="F180" s="168">
        <v>41458</v>
      </c>
      <c r="G180" s="166" t="s">
        <v>525</v>
      </c>
      <c r="H180" s="164">
        <v>1</v>
      </c>
      <c r="I180" s="367">
        <f t="shared" si="4"/>
        <v>1176.9636445312497</v>
      </c>
      <c r="J180" s="368">
        <v>1176.9636445312497</v>
      </c>
      <c r="K180" s="169" t="s">
        <v>526</v>
      </c>
      <c r="L180" s="166" t="s">
        <v>527</v>
      </c>
      <c r="M180" s="164" t="s">
        <v>533</v>
      </c>
      <c r="N180" s="164" t="s">
        <v>528</v>
      </c>
      <c r="O180" s="169" t="s">
        <v>529</v>
      </c>
      <c r="P180" s="165" t="s">
        <v>1056</v>
      </c>
      <c r="Q180" s="302" t="s">
        <v>567</v>
      </c>
    </row>
    <row r="181" spans="1:17" ht="25.5" x14ac:dyDescent="0.2">
      <c r="A181" s="164">
        <f t="shared" si="3"/>
        <v>175</v>
      </c>
      <c r="B181" s="380" t="s">
        <v>564</v>
      </c>
      <c r="C181" s="165">
        <v>1317</v>
      </c>
      <c r="D181" s="170" t="s">
        <v>1055</v>
      </c>
      <c r="E181" s="167" t="s">
        <v>149</v>
      </c>
      <c r="F181" s="168" t="s">
        <v>576</v>
      </c>
      <c r="G181" s="166" t="s">
        <v>525</v>
      </c>
      <c r="H181" s="164">
        <v>10</v>
      </c>
      <c r="I181" s="367">
        <f t="shared" si="4"/>
        <v>476.16587500000003</v>
      </c>
      <c r="J181" s="368">
        <v>4761.6587500000005</v>
      </c>
      <c r="K181" s="169" t="s">
        <v>526</v>
      </c>
      <c r="L181" s="166" t="s">
        <v>527</v>
      </c>
      <c r="M181" s="164" t="s">
        <v>533</v>
      </c>
      <c r="N181" s="164" t="s">
        <v>528</v>
      </c>
      <c r="O181" s="169" t="s">
        <v>529</v>
      </c>
      <c r="P181" s="165" t="s">
        <v>1056</v>
      </c>
      <c r="Q181" s="302" t="s">
        <v>567</v>
      </c>
    </row>
    <row r="182" spans="1:17" ht="25.5" x14ac:dyDescent="0.2">
      <c r="A182" s="164">
        <f t="shared" si="3"/>
        <v>176</v>
      </c>
      <c r="B182" s="380" t="s">
        <v>561</v>
      </c>
      <c r="C182" s="165">
        <v>16944</v>
      </c>
      <c r="D182" s="170" t="s">
        <v>1055</v>
      </c>
      <c r="E182" s="167" t="s">
        <v>150</v>
      </c>
      <c r="F182" s="168">
        <v>40449</v>
      </c>
      <c r="G182" s="166" t="s">
        <v>525</v>
      </c>
      <c r="H182" s="164">
        <v>1</v>
      </c>
      <c r="I182" s="367">
        <f t="shared" si="4"/>
        <v>676.92337851562513</v>
      </c>
      <c r="J182" s="368">
        <v>676.92337851562513</v>
      </c>
      <c r="K182" s="169" t="s">
        <v>526</v>
      </c>
      <c r="L182" s="166" t="s">
        <v>527</v>
      </c>
      <c r="M182" s="164" t="s">
        <v>533</v>
      </c>
      <c r="N182" s="164" t="s">
        <v>528</v>
      </c>
      <c r="O182" s="169" t="s">
        <v>529</v>
      </c>
      <c r="P182" s="165" t="s">
        <v>1056</v>
      </c>
      <c r="Q182" s="302" t="s">
        <v>562</v>
      </c>
    </row>
    <row r="183" spans="1:17" ht="25.5" x14ac:dyDescent="0.2">
      <c r="A183" s="164">
        <f t="shared" si="3"/>
        <v>177</v>
      </c>
      <c r="B183" s="380" t="s">
        <v>561</v>
      </c>
      <c r="C183" s="165">
        <v>48463</v>
      </c>
      <c r="D183" s="170" t="s">
        <v>1055</v>
      </c>
      <c r="E183" s="167" t="s">
        <v>151</v>
      </c>
      <c r="F183" s="168">
        <v>41778</v>
      </c>
      <c r="G183" s="166" t="s">
        <v>525</v>
      </c>
      <c r="H183" s="164">
        <v>3</v>
      </c>
      <c r="I183" s="367">
        <f t="shared" si="4"/>
        <v>463.17088216145839</v>
      </c>
      <c r="J183" s="368">
        <v>1389.5126464843752</v>
      </c>
      <c r="K183" s="169" t="s">
        <v>526</v>
      </c>
      <c r="L183" s="166" t="s">
        <v>527</v>
      </c>
      <c r="M183" s="164" t="s">
        <v>533</v>
      </c>
      <c r="N183" s="164" t="s">
        <v>528</v>
      </c>
      <c r="O183" s="169" t="s">
        <v>529</v>
      </c>
      <c r="P183" s="165" t="s">
        <v>1056</v>
      </c>
      <c r="Q183" s="302" t="s">
        <v>562</v>
      </c>
    </row>
    <row r="184" spans="1:17" ht="30" x14ac:dyDescent="0.2">
      <c r="A184" s="164">
        <f t="shared" ref="A184:A247" si="5">A183+1</f>
        <v>178</v>
      </c>
      <c r="B184" s="380" t="s">
        <v>559</v>
      </c>
      <c r="C184" s="165">
        <v>16951</v>
      </c>
      <c r="D184" s="170" t="s">
        <v>1055</v>
      </c>
      <c r="E184" s="167" t="s">
        <v>152</v>
      </c>
      <c r="F184" s="168" t="s">
        <v>1063</v>
      </c>
      <c r="G184" s="166" t="s">
        <v>525</v>
      </c>
      <c r="H184" s="164">
        <v>15</v>
      </c>
      <c r="I184" s="367">
        <f t="shared" si="4"/>
        <v>201.76538062499998</v>
      </c>
      <c r="J184" s="368">
        <v>3026.4807093749996</v>
      </c>
      <c r="K184" s="169" t="s">
        <v>526</v>
      </c>
      <c r="L184" s="166" t="s">
        <v>527</v>
      </c>
      <c r="M184" s="164" t="s">
        <v>533</v>
      </c>
      <c r="N184" s="164" t="s">
        <v>528</v>
      </c>
      <c r="O184" s="169" t="s">
        <v>529</v>
      </c>
      <c r="P184" s="165" t="s">
        <v>1056</v>
      </c>
      <c r="Q184" s="302" t="s">
        <v>562</v>
      </c>
    </row>
    <row r="185" spans="1:17" ht="30" x14ac:dyDescent="0.2">
      <c r="A185" s="164">
        <f t="shared" si="5"/>
        <v>179</v>
      </c>
      <c r="B185" s="380" t="s">
        <v>559</v>
      </c>
      <c r="C185" s="165">
        <v>1482</v>
      </c>
      <c r="D185" s="170" t="s">
        <v>1055</v>
      </c>
      <c r="E185" s="167" t="s">
        <v>153</v>
      </c>
      <c r="F185" s="168" t="s">
        <v>1071</v>
      </c>
      <c r="G185" s="166" t="s">
        <v>525</v>
      </c>
      <c r="H185" s="164">
        <v>59</v>
      </c>
      <c r="I185" s="367">
        <f t="shared" si="4"/>
        <v>36.90463661612818</v>
      </c>
      <c r="J185" s="368">
        <v>2177.3735603515624</v>
      </c>
      <c r="K185" s="169" t="s">
        <v>526</v>
      </c>
      <c r="L185" s="166" t="s">
        <v>527</v>
      </c>
      <c r="M185" s="164" t="s">
        <v>533</v>
      </c>
      <c r="N185" s="164" t="s">
        <v>528</v>
      </c>
      <c r="O185" s="169" t="s">
        <v>529</v>
      </c>
      <c r="P185" s="165" t="s">
        <v>1056</v>
      </c>
      <c r="Q185" s="302" t="s">
        <v>562</v>
      </c>
    </row>
    <row r="186" spans="1:17" ht="25.5" x14ac:dyDescent="0.2">
      <c r="A186" s="164">
        <f t="shared" si="5"/>
        <v>180</v>
      </c>
      <c r="B186" s="380" t="s">
        <v>559</v>
      </c>
      <c r="C186" s="165">
        <v>40482</v>
      </c>
      <c r="D186" s="170" t="s">
        <v>1055</v>
      </c>
      <c r="E186" s="167" t="s">
        <v>154</v>
      </c>
      <c r="F186" s="168">
        <v>41299</v>
      </c>
      <c r="G186" s="166" t="s">
        <v>525</v>
      </c>
      <c r="H186" s="164">
        <v>90</v>
      </c>
      <c r="I186" s="367">
        <f t="shared" si="4"/>
        <v>1.513259314236111</v>
      </c>
      <c r="J186" s="368">
        <v>136.19333828124999</v>
      </c>
      <c r="K186" s="169" t="s">
        <v>526</v>
      </c>
      <c r="L186" s="166" t="s">
        <v>527</v>
      </c>
      <c r="M186" s="164" t="s">
        <v>533</v>
      </c>
      <c r="N186" s="164" t="s">
        <v>528</v>
      </c>
      <c r="O186" s="169" t="s">
        <v>529</v>
      </c>
      <c r="P186" s="165" t="s">
        <v>1056</v>
      </c>
      <c r="Q186" s="302" t="s">
        <v>562</v>
      </c>
    </row>
    <row r="187" spans="1:17" ht="25.5" x14ac:dyDescent="0.2">
      <c r="A187" s="164">
        <f t="shared" si="5"/>
        <v>181</v>
      </c>
      <c r="B187" s="380" t="s">
        <v>559</v>
      </c>
      <c r="C187" s="165">
        <v>35582</v>
      </c>
      <c r="D187" s="170" t="s">
        <v>1055</v>
      </c>
      <c r="E187" s="167" t="s">
        <v>155</v>
      </c>
      <c r="F187" s="168">
        <v>41790</v>
      </c>
      <c r="G187" s="166" t="s">
        <v>525</v>
      </c>
      <c r="H187" s="164">
        <v>7</v>
      </c>
      <c r="I187" s="367">
        <f t="shared" si="4"/>
        <v>152.41716838727675</v>
      </c>
      <c r="J187" s="368">
        <v>1066.9201787109373</v>
      </c>
      <c r="K187" s="169" t="s">
        <v>526</v>
      </c>
      <c r="L187" s="166" t="s">
        <v>527</v>
      </c>
      <c r="M187" s="164" t="s">
        <v>533</v>
      </c>
      <c r="N187" s="164" t="s">
        <v>528</v>
      </c>
      <c r="O187" s="169" t="s">
        <v>529</v>
      </c>
      <c r="P187" s="165" t="s">
        <v>1056</v>
      </c>
      <c r="Q187" s="302" t="s">
        <v>570</v>
      </c>
    </row>
    <row r="188" spans="1:17" ht="25.5" x14ac:dyDescent="0.2">
      <c r="A188" s="164">
        <f t="shared" si="5"/>
        <v>182</v>
      </c>
      <c r="B188" s="380" t="s">
        <v>559</v>
      </c>
      <c r="C188" s="165">
        <v>34818</v>
      </c>
      <c r="D188" s="170" t="s">
        <v>1055</v>
      </c>
      <c r="E188" s="167" t="s">
        <v>156</v>
      </c>
      <c r="F188" s="168">
        <v>40841</v>
      </c>
      <c r="G188" s="166" t="s">
        <v>525</v>
      </c>
      <c r="H188" s="164">
        <v>8</v>
      </c>
      <c r="I188" s="367">
        <f t="shared" si="4"/>
        <v>151.32360393066404</v>
      </c>
      <c r="J188" s="368">
        <v>1210.5888314453123</v>
      </c>
      <c r="K188" s="169" t="s">
        <v>526</v>
      </c>
      <c r="L188" s="166" t="s">
        <v>527</v>
      </c>
      <c r="M188" s="164" t="s">
        <v>533</v>
      </c>
      <c r="N188" s="164" t="s">
        <v>528</v>
      </c>
      <c r="O188" s="169" t="s">
        <v>529</v>
      </c>
      <c r="P188" s="165" t="s">
        <v>1056</v>
      </c>
      <c r="Q188" s="302" t="s">
        <v>562</v>
      </c>
    </row>
    <row r="189" spans="1:17" ht="30" x14ac:dyDescent="0.2">
      <c r="A189" s="164">
        <f t="shared" si="5"/>
        <v>183</v>
      </c>
      <c r="B189" s="380" t="s">
        <v>559</v>
      </c>
      <c r="C189" s="165">
        <v>34199</v>
      </c>
      <c r="D189" s="170" t="s">
        <v>1055</v>
      </c>
      <c r="E189" s="167" t="s">
        <v>157</v>
      </c>
      <c r="F189" s="168" t="s">
        <v>587</v>
      </c>
      <c r="G189" s="166" t="s">
        <v>525</v>
      </c>
      <c r="H189" s="164">
        <v>8</v>
      </c>
      <c r="I189" s="367">
        <f t="shared" si="4"/>
        <v>213.53479689941409</v>
      </c>
      <c r="J189" s="368">
        <v>1708.2783751953127</v>
      </c>
      <c r="K189" s="169" t="s">
        <v>526</v>
      </c>
      <c r="L189" s="166" t="s">
        <v>527</v>
      </c>
      <c r="M189" s="164" t="s">
        <v>533</v>
      </c>
      <c r="N189" s="164" t="s">
        <v>528</v>
      </c>
      <c r="O189" s="169" t="s">
        <v>529</v>
      </c>
      <c r="P189" s="165" t="s">
        <v>1056</v>
      </c>
      <c r="Q189" s="302" t="s">
        <v>571</v>
      </c>
    </row>
    <row r="190" spans="1:17" ht="25.5" x14ac:dyDescent="0.2">
      <c r="A190" s="164">
        <f t="shared" si="5"/>
        <v>184</v>
      </c>
      <c r="B190" s="380" t="s">
        <v>559</v>
      </c>
      <c r="C190" s="165">
        <v>40899</v>
      </c>
      <c r="D190" s="170" t="s">
        <v>1055</v>
      </c>
      <c r="E190" s="167" t="s">
        <v>158</v>
      </c>
      <c r="F190" s="168">
        <v>41332</v>
      </c>
      <c r="G190" s="166" t="s">
        <v>525</v>
      </c>
      <c r="H190" s="164">
        <v>5</v>
      </c>
      <c r="I190" s="367">
        <f t="shared" si="4"/>
        <v>1.3451042968749995</v>
      </c>
      <c r="J190" s="368">
        <v>6.7255214843749975</v>
      </c>
      <c r="K190" s="169" t="s">
        <v>526</v>
      </c>
      <c r="L190" s="166" t="s">
        <v>527</v>
      </c>
      <c r="M190" s="164" t="s">
        <v>533</v>
      </c>
      <c r="N190" s="164" t="s">
        <v>528</v>
      </c>
      <c r="O190" s="169" t="s">
        <v>529</v>
      </c>
      <c r="P190" s="165" t="s">
        <v>1056</v>
      </c>
      <c r="Q190" s="302" t="s">
        <v>562</v>
      </c>
    </row>
    <row r="191" spans="1:17" ht="25.5" x14ac:dyDescent="0.2">
      <c r="A191" s="164">
        <f t="shared" si="5"/>
        <v>185</v>
      </c>
      <c r="B191" s="380" t="s">
        <v>559</v>
      </c>
      <c r="C191" s="165">
        <v>56804</v>
      </c>
      <c r="D191" s="170" t="s">
        <v>1055</v>
      </c>
      <c r="E191" s="167" t="s">
        <v>159</v>
      </c>
      <c r="F191" s="168">
        <v>42297</v>
      </c>
      <c r="G191" s="166" t="s">
        <v>525</v>
      </c>
      <c r="H191" s="164">
        <v>80</v>
      </c>
      <c r="I191" s="367">
        <f t="shared" si="4"/>
        <v>3.1946609106445321</v>
      </c>
      <c r="J191" s="368">
        <v>255.57287285156255</v>
      </c>
      <c r="K191" s="169" t="s">
        <v>526</v>
      </c>
      <c r="L191" s="166" t="s">
        <v>527</v>
      </c>
      <c r="M191" s="164" t="s">
        <v>533</v>
      </c>
      <c r="N191" s="164" t="s">
        <v>528</v>
      </c>
      <c r="O191" s="169" t="s">
        <v>529</v>
      </c>
      <c r="P191" s="165" t="s">
        <v>1056</v>
      </c>
      <c r="Q191" s="302" t="s">
        <v>562</v>
      </c>
    </row>
    <row r="192" spans="1:17" ht="25.5" x14ac:dyDescent="0.2">
      <c r="A192" s="164">
        <f t="shared" si="5"/>
        <v>186</v>
      </c>
      <c r="B192" s="380" t="s">
        <v>564</v>
      </c>
      <c r="C192" s="165">
        <v>51016</v>
      </c>
      <c r="D192" s="170" t="s">
        <v>1055</v>
      </c>
      <c r="E192" s="167" t="s">
        <v>160</v>
      </c>
      <c r="F192" s="168">
        <v>41912</v>
      </c>
      <c r="G192" s="166" t="s">
        <v>577</v>
      </c>
      <c r="H192" s="164">
        <v>150</v>
      </c>
      <c r="I192" s="367">
        <f t="shared" si="4"/>
        <v>53.568644270833332</v>
      </c>
      <c r="J192" s="368">
        <v>8035.2966406249998</v>
      </c>
      <c r="K192" s="169" t="s">
        <v>526</v>
      </c>
      <c r="L192" s="166" t="s">
        <v>527</v>
      </c>
      <c r="M192" s="164" t="s">
        <v>533</v>
      </c>
      <c r="N192" s="164" t="s">
        <v>528</v>
      </c>
      <c r="O192" s="169" t="s">
        <v>529</v>
      </c>
      <c r="P192" s="165" t="s">
        <v>1056</v>
      </c>
      <c r="Q192" s="302" t="s">
        <v>562</v>
      </c>
    </row>
    <row r="193" spans="1:17" ht="75" x14ac:dyDescent="0.2">
      <c r="A193" s="164">
        <f t="shared" si="5"/>
        <v>187</v>
      </c>
      <c r="B193" s="380" t="s">
        <v>574</v>
      </c>
      <c r="C193" s="165">
        <v>64546</v>
      </c>
      <c r="D193" s="170" t="s">
        <v>1055</v>
      </c>
      <c r="E193" s="167" t="s">
        <v>15</v>
      </c>
      <c r="F193" s="168" t="s">
        <v>1067</v>
      </c>
      <c r="G193" s="166" t="s">
        <v>1083</v>
      </c>
      <c r="H193" s="164">
        <v>0.27500000000000002</v>
      </c>
      <c r="I193" s="367">
        <f t="shared" si="4"/>
        <v>17306.952590909092</v>
      </c>
      <c r="J193" s="368">
        <v>4759.4119625000003</v>
      </c>
      <c r="K193" s="169" t="s">
        <v>526</v>
      </c>
      <c r="L193" s="166" t="s">
        <v>527</v>
      </c>
      <c r="M193" s="164" t="s">
        <v>533</v>
      </c>
      <c r="N193" s="164" t="s">
        <v>528</v>
      </c>
      <c r="O193" s="169" t="s">
        <v>529</v>
      </c>
      <c r="P193" s="165" t="s">
        <v>1056</v>
      </c>
      <c r="Q193" s="302" t="s">
        <v>571</v>
      </c>
    </row>
    <row r="194" spans="1:17" ht="75" x14ac:dyDescent="0.2">
      <c r="A194" s="164">
        <f t="shared" si="5"/>
        <v>188</v>
      </c>
      <c r="B194" s="380" t="s">
        <v>574</v>
      </c>
      <c r="C194" s="165">
        <v>65629</v>
      </c>
      <c r="D194" s="170" t="s">
        <v>1055</v>
      </c>
      <c r="E194" s="167" t="s">
        <v>16</v>
      </c>
      <c r="F194" s="168" t="s">
        <v>1067</v>
      </c>
      <c r="G194" s="166" t="s">
        <v>1083</v>
      </c>
      <c r="H194" s="164">
        <v>3.5000000000000003E-2</v>
      </c>
      <c r="I194" s="367">
        <f t="shared" si="4"/>
        <v>15191.559374999995</v>
      </c>
      <c r="J194" s="368">
        <v>531.7045781249999</v>
      </c>
      <c r="K194" s="169" t="s">
        <v>526</v>
      </c>
      <c r="L194" s="166" t="s">
        <v>527</v>
      </c>
      <c r="M194" s="164" t="s">
        <v>533</v>
      </c>
      <c r="N194" s="164" t="s">
        <v>528</v>
      </c>
      <c r="O194" s="169" t="s">
        <v>529</v>
      </c>
      <c r="P194" s="165" t="s">
        <v>1056</v>
      </c>
      <c r="Q194" s="302" t="s">
        <v>562</v>
      </c>
    </row>
    <row r="195" spans="1:17" ht="25.5" x14ac:dyDescent="0.2">
      <c r="A195" s="164">
        <f t="shared" si="5"/>
        <v>189</v>
      </c>
      <c r="B195" s="380" t="s">
        <v>566</v>
      </c>
      <c r="C195" s="165">
        <v>59176</v>
      </c>
      <c r="D195" s="170" t="s">
        <v>1055</v>
      </c>
      <c r="E195" s="167" t="s">
        <v>161</v>
      </c>
      <c r="F195" s="168">
        <v>42479</v>
      </c>
      <c r="G195" s="166" t="s">
        <v>525</v>
      </c>
      <c r="H195" s="164">
        <v>1</v>
      </c>
      <c r="I195" s="367">
        <f t="shared" si="4"/>
        <v>18.493973828125</v>
      </c>
      <c r="J195" s="368">
        <v>18.493973828125</v>
      </c>
      <c r="K195" s="169" t="s">
        <v>526</v>
      </c>
      <c r="L195" s="166" t="s">
        <v>527</v>
      </c>
      <c r="M195" s="164" t="s">
        <v>533</v>
      </c>
      <c r="N195" s="164" t="s">
        <v>528</v>
      </c>
      <c r="O195" s="169" t="s">
        <v>529</v>
      </c>
      <c r="P195" s="165" t="s">
        <v>1056</v>
      </c>
      <c r="Q195" s="302" t="s">
        <v>562</v>
      </c>
    </row>
    <row r="196" spans="1:17" ht="25.5" x14ac:dyDescent="0.2">
      <c r="A196" s="164">
        <f t="shared" si="5"/>
        <v>190</v>
      </c>
      <c r="B196" s="380" t="s">
        <v>566</v>
      </c>
      <c r="C196" s="165">
        <v>10693</v>
      </c>
      <c r="D196" s="170" t="s">
        <v>1055</v>
      </c>
      <c r="E196" s="167" t="s">
        <v>162</v>
      </c>
      <c r="F196" s="168">
        <v>38987</v>
      </c>
      <c r="G196" s="166" t="s">
        <v>525</v>
      </c>
      <c r="H196" s="164">
        <v>3</v>
      </c>
      <c r="I196" s="367">
        <f t="shared" si="4"/>
        <v>8.069959114583332</v>
      </c>
      <c r="J196" s="368">
        <v>24.209877343749994</v>
      </c>
      <c r="K196" s="169" t="s">
        <v>526</v>
      </c>
      <c r="L196" s="166" t="s">
        <v>527</v>
      </c>
      <c r="M196" s="164" t="s">
        <v>533</v>
      </c>
      <c r="N196" s="164" t="s">
        <v>528</v>
      </c>
      <c r="O196" s="169" t="s">
        <v>529</v>
      </c>
      <c r="P196" s="165" t="s">
        <v>1056</v>
      </c>
      <c r="Q196" s="302" t="s">
        <v>562</v>
      </c>
    </row>
    <row r="197" spans="1:17" ht="25.5" x14ac:dyDescent="0.2">
      <c r="A197" s="164">
        <f t="shared" si="5"/>
        <v>191</v>
      </c>
      <c r="B197" s="380" t="s">
        <v>566</v>
      </c>
      <c r="C197" s="165">
        <v>59177</v>
      </c>
      <c r="D197" s="170" t="s">
        <v>1055</v>
      </c>
      <c r="E197" s="167" t="s">
        <v>163</v>
      </c>
      <c r="F197" s="168">
        <v>42479</v>
      </c>
      <c r="G197" s="166" t="s">
        <v>525</v>
      </c>
      <c r="H197" s="164">
        <v>1</v>
      </c>
      <c r="I197" s="367">
        <f t="shared" si="4"/>
        <v>15.131213085937498</v>
      </c>
      <c r="J197" s="368">
        <v>15.131213085937498</v>
      </c>
      <c r="K197" s="169" t="s">
        <v>526</v>
      </c>
      <c r="L197" s="166" t="s">
        <v>527</v>
      </c>
      <c r="M197" s="164" t="s">
        <v>533</v>
      </c>
      <c r="N197" s="164" t="s">
        <v>528</v>
      </c>
      <c r="O197" s="169" t="s">
        <v>529</v>
      </c>
      <c r="P197" s="165" t="s">
        <v>1056</v>
      </c>
      <c r="Q197" s="302" t="s">
        <v>570</v>
      </c>
    </row>
    <row r="198" spans="1:17" ht="25.5" x14ac:dyDescent="0.2">
      <c r="A198" s="164">
        <f t="shared" si="5"/>
        <v>192</v>
      </c>
      <c r="B198" s="380" t="s">
        <v>566</v>
      </c>
      <c r="C198" s="165">
        <v>47689</v>
      </c>
      <c r="D198" s="170" t="s">
        <v>1055</v>
      </c>
      <c r="E198" s="167" t="s">
        <v>164</v>
      </c>
      <c r="F198" s="168">
        <v>41738</v>
      </c>
      <c r="G198" s="166" t="s">
        <v>525</v>
      </c>
      <c r="H198" s="164">
        <v>3</v>
      </c>
      <c r="I198" s="367">
        <f t="shared" si="4"/>
        <v>93.644635416666645</v>
      </c>
      <c r="J198" s="368">
        <v>280.93390624999995</v>
      </c>
      <c r="K198" s="169" t="s">
        <v>526</v>
      </c>
      <c r="L198" s="166" t="s">
        <v>527</v>
      </c>
      <c r="M198" s="164" t="s">
        <v>533</v>
      </c>
      <c r="N198" s="164" t="s">
        <v>528</v>
      </c>
      <c r="O198" s="169" t="s">
        <v>529</v>
      </c>
      <c r="P198" s="165" t="s">
        <v>1056</v>
      </c>
      <c r="Q198" s="302" t="s">
        <v>570</v>
      </c>
    </row>
    <row r="199" spans="1:17" ht="25.5" x14ac:dyDescent="0.2">
      <c r="A199" s="164">
        <f t="shared" si="5"/>
        <v>193</v>
      </c>
      <c r="B199" s="380" t="s">
        <v>551</v>
      </c>
      <c r="C199" s="165">
        <v>43959</v>
      </c>
      <c r="D199" s="170" t="s">
        <v>1055</v>
      </c>
      <c r="E199" s="167" t="s">
        <v>165</v>
      </c>
      <c r="F199" s="168">
        <v>41515</v>
      </c>
      <c r="G199" s="166" t="s">
        <v>525</v>
      </c>
      <c r="H199" s="164">
        <v>2</v>
      </c>
      <c r="I199" s="367">
        <f t="shared" si="4"/>
        <v>1521.7444921875001</v>
      </c>
      <c r="J199" s="368">
        <v>3043.4889843750002</v>
      </c>
      <c r="K199" s="169" t="s">
        <v>526</v>
      </c>
      <c r="L199" s="166" t="s">
        <v>527</v>
      </c>
      <c r="M199" s="164" t="s">
        <v>533</v>
      </c>
      <c r="N199" s="164" t="s">
        <v>528</v>
      </c>
      <c r="O199" s="169" t="s">
        <v>529</v>
      </c>
      <c r="P199" s="165" t="s">
        <v>1056</v>
      </c>
      <c r="Q199" s="302" t="s">
        <v>541</v>
      </c>
    </row>
    <row r="200" spans="1:17" ht="25.5" x14ac:dyDescent="0.2">
      <c r="A200" s="164">
        <f t="shared" si="5"/>
        <v>194</v>
      </c>
      <c r="B200" s="380" t="s">
        <v>551</v>
      </c>
      <c r="C200" s="165">
        <v>53177</v>
      </c>
      <c r="D200" s="170" t="s">
        <v>1055</v>
      </c>
      <c r="E200" s="167" t="s">
        <v>166</v>
      </c>
      <c r="F200" s="168">
        <v>42068</v>
      </c>
      <c r="G200" s="166" t="s">
        <v>525</v>
      </c>
      <c r="H200" s="164">
        <v>4</v>
      </c>
      <c r="I200" s="367">
        <f t="shared" ref="I200:I263" si="6">J200/H200</f>
        <v>1615.3924609374997</v>
      </c>
      <c r="J200" s="368">
        <v>6461.5698437499987</v>
      </c>
      <c r="K200" s="169" t="s">
        <v>526</v>
      </c>
      <c r="L200" s="166" t="s">
        <v>527</v>
      </c>
      <c r="M200" s="164" t="s">
        <v>533</v>
      </c>
      <c r="N200" s="164" t="s">
        <v>528</v>
      </c>
      <c r="O200" s="169" t="s">
        <v>529</v>
      </c>
      <c r="P200" s="165" t="s">
        <v>1056</v>
      </c>
      <c r="Q200" s="302" t="s">
        <v>571</v>
      </c>
    </row>
    <row r="201" spans="1:17" ht="25.5" x14ac:dyDescent="0.2">
      <c r="A201" s="164">
        <f t="shared" si="5"/>
        <v>195</v>
      </c>
      <c r="B201" s="380" t="s">
        <v>574</v>
      </c>
      <c r="C201" s="165">
        <v>59776</v>
      </c>
      <c r="D201" s="170" t="s">
        <v>1055</v>
      </c>
      <c r="E201" s="167" t="s">
        <v>167</v>
      </c>
      <c r="F201" s="168">
        <v>42514</v>
      </c>
      <c r="G201" s="166" t="s">
        <v>577</v>
      </c>
      <c r="H201" s="164">
        <v>96</v>
      </c>
      <c r="I201" s="367">
        <f t="shared" si="6"/>
        <v>22.820736627197267</v>
      </c>
      <c r="J201" s="368">
        <v>2190.7907162109377</v>
      </c>
      <c r="K201" s="169" t="s">
        <v>526</v>
      </c>
      <c r="L201" s="166" t="s">
        <v>527</v>
      </c>
      <c r="M201" s="164" t="s">
        <v>533</v>
      </c>
      <c r="N201" s="164" t="s">
        <v>528</v>
      </c>
      <c r="O201" s="169" t="s">
        <v>529</v>
      </c>
      <c r="P201" s="165" t="s">
        <v>1056</v>
      </c>
      <c r="Q201" s="302" t="s">
        <v>562</v>
      </c>
    </row>
    <row r="202" spans="1:17" ht="25.5" x14ac:dyDescent="0.2">
      <c r="A202" s="164">
        <f t="shared" si="5"/>
        <v>196</v>
      </c>
      <c r="B202" s="380" t="s">
        <v>564</v>
      </c>
      <c r="C202" s="165">
        <v>63647</v>
      </c>
      <c r="D202" s="170" t="s">
        <v>1055</v>
      </c>
      <c r="E202" s="167" t="s">
        <v>168</v>
      </c>
      <c r="F202" s="168">
        <v>42766</v>
      </c>
      <c r="G202" s="166" t="s">
        <v>560</v>
      </c>
      <c r="H202" s="164">
        <v>40</v>
      </c>
      <c r="I202" s="367">
        <f t="shared" si="6"/>
        <v>132.82869061523434</v>
      </c>
      <c r="J202" s="368">
        <v>5313.1476246093735</v>
      </c>
      <c r="K202" s="169" t="s">
        <v>526</v>
      </c>
      <c r="L202" s="166" t="s">
        <v>527</v>
      </c>
      <c r="M202" s="164" t="s">
        <v>533</v>
      </c>
      <c r="N202" s="164" t="s">
        <v>528</v>
      </c>
      <c r="O202" s="169" t="s">
        <v>529</v>
      </c>
      <c r="P202" s="165" t="s">
        <v>1056</v>
      </c>
      <c r="Q202" s="302" t="s">
        <v>562</v>
      </c>
    </row>
    <row r="203" spans="1:17" ht="25.5" x14ac:dyDescent="0.2">
      <c r="A203" s="164">
        <f t="shared" si="5"/>
        <v>197</v>
      </c>
      <c r="B203" s="380" t="s">
        <v>574</v>
      </c>
      <c r="C203" s="165">
        <v>50333</v>
      </c>
      <c r="D203" s="170" t="s">
        <v>1055</v>
      </c>
      <c r="E203" s="167" t="s">
        <v>169</v>
      </c>
      <c r="F203" s="168">
        <v>41877</v>
      </c>
      <c r="G203" s="166" t="s">
        <v>525</v>
      </c>
      <c r="H203" s="164">
        <v>1</v>
      </c>
      <c r="I203" s="367">
        <f t="shared" si="6"/>
        <v>2707.2029101562498</v>
      </c>
      <c r="J203" s="368">
        <v>2707.2029101562498</v>
      </c>
      <c r="K203" s="169" t="s">
        <v>526</v>
      </c>
      <c r="L203" s="166" t="s">
        <v>527</v>
      </c>
      <c r="M203" s="164" t="s">
        <v>533</v>
      </c>
      <c r="N203" s="164" t="s">
        <v>528</v>
      </c>
      <c r="O203" s="169" t="s">
        <v>529</v>
      </c>
      <c r="P203" s="165" t="s">
        <v>1056</v>
      </c>
      <c r="Q203" s="302" t="s">
        <v>562</v>
      </c>
    </row>
    <row r="204" spans="1:17" ht="25.5" x14ac:dyDescent="0.2">
      <c r="A204" s="164">
        <f t="shared" si="5"/>
        <v>198</v>
      </c>
      <c r="B204" s="380" t="s">
        <v>551</v>
      </c>
      <c r="C204" s="165">
        <v>39822</v>
      </c>
      <c r="D204" s="170" t="s">
        <v>1055</v>
      </c>
      <c r="E204" s="167" t="s">
        <v>170</v>
      </c>
      <c r="F204" s="168">
        <v>41255</v>
      </c>
      <c r="G204" s="166" t="s">
        <v>577</v>
      </c>
      <c r="H204" s="164">
        <v>20.5</v>
      </c>
      <c r="I204" s="367">
        <f t="shared" si="6"/>
        <v>63.219712842987796</v>
      </c>
      <c r="J204" s="368">
        <v>1296.0041132812498</v>
      </c>
      <c r="K204" s="169" t="s">
        <v>526</v>
      </c>
      <c r="L204" s="166" t="s">
        <v>527</v>
      </c>
      <c r="M204" s="164" t="s">
        <v>533</v>
      </c>
      <c r="N204" s="164" t="s">
        <v>528</v>
      </c>
      <c r="O204" s="169" t="s">
        <v>529</v>
      </c>
      <c r="P204" s="165" t="s">
        <v>1056</v>
      </c>
      <c r="Q204" s="302" t="s">
        <v>541</v>
      </c>
    </row>
    <row r="205" spans="1:17" ht="25.5" x14ac:dyDescent="0.2">
      <c r="A205" s="164">
        <f t="shared" si="5"/>
        <v>199</v>
      </c>
      <c r="B205" s="380" t="s">
        <v>564</v>
      </c>
      <c r="C205" s="165">
        <v>51732</v>
      </c>
      <c r="D205" s="170" t="s">
        <v>1055</v>
      </c>
      <c r="E205" s="167" t="s">
        <v>171</v>
      </c>
      <c r="F205" s="168">
        <v>41956</v>
      </c>
      <c r="G205" s="166" t="s">
        <v>525</v>
      </c>
      <c r="H205" s="164">
        <v>1</v>
      </c>
      <c r="I205" s="367">
        <f t="shared" si="6"/>
        <v>338.27658203125003</v>
      </c>
      <c r="J205" s="368">
        <v>338.27658203125003</v>
      </c>
      <c r="K205" s="169" t="s">
        <v>526</v>
      </c>
      <c r="L205" s="166" t="s">
        <v>527</v>
      </c>
      <c r="M205" s="164" t="s">
        <v>533</v>
      </c>
      <c r="N205" s="164" t="s">
        <v>528</v>
      </c>
      <c r="O205" s="169" t="s">
        <v>529</v>
      </c>
      <c r="P205" s="165" t="s">
        <v>1056</v>
      </c>
      <c r="Q205" s="302" t="s">
        <v>541</v>
      </c>
    </row>
    <row r="206" spans="1:17" ht="25.5" x14ac:dyDescent="0.2">
      <c r="A206" s="164">
        <f t="shared" si="5"/>
        <v>200</v>
      </c>
      <c r="B206" s="380" t="s">
        <v>564</v>
      </c>
      <c r="C206" s="165">
        <v>51733</v>
      </c>
      <c r="D206" s="170" t="s">
        <v>1055</v>
      </c>
      <c r="E206" s="167" t="s">
        <v>172</v>
      </c>
      <c r="F206" s="168">
        <v>41956</v>
      </c>
      <c r="G206" s="166" t="s">
        <v>525</v>
      </c>
      <c r="H206" s="164">
        <v>1</v>
      </c>
      <c r="I206" s="367">
        <f t="shared" si="6"/>
        <v>367.0439453125</v>
      </c>
      <c r="J206" s="368">
        <v>367.0439453125</v>
      </c>
      <c r="K206" s="169" t="s">
        <v>526</v>
      </c>
      <c r="L206" s="166" t="s">
        <v>527</v>
      </c>
      <c r="M206" s="164" t="s">
        <v>533</v>
      </c>
      <c r="N206" s="164" t="s">
        <v>528</v>
      </c>
      <c r="O206" s="169" t="s">
        <v>529</v>
      </c>
      <c r="P206" s="165" t="s">
        <v>1056</v>
      </c>
      <c r="Q206" s="302" t="s">
        <v>562</v>
      </c>
    </row>
    <row r="207" spans="1:17" ht="25.5" x14ac:dyDescent="0.2">
      <c r="A207" s="164">
        <f t="shared" si="5"/>
        <v>201</v>
      </c>
      <c r="B207" s="380" t="s">
        <v>564</v>
      </c>
      <c r="C207" s="165">
        <v>65694</v>
      </c>
      <c r="D207" s="170" t="s">
        <v>1055</v>
      </c>
      <c r="E207" s="167" t="s">
        <v>175</v>
      </c>
      <c r="F207" s="168">
        <v>42901</v>
      </c>
      <c r="G207" s="166" t="s">
        <v>525</v>
      </c>
      <c r="H207" s="164">
        <v>1</v>
      </c>
      <c r="I207" s="367">
        <f t="shared" si="6"/>
        <v>61.505742187500005</v>
      </c>
      <c r="J207" s="368">
        <v>61.505742187500005</v>
      </c>
      <c r="K207" s="169" t="s">
        <v>526</v>
      </c>
      <c r="L207" s="166" t="s">
        <v>527</v>
      </c>
      <c r="M207" s="164" t="s">
        <v>533</v>
      </c>
      <c r="N207" s="164" t="s">
        <v>528</v>
      </c>
      <c r="O207" s="169" t="s">
        <v>529</v>
      </c>
      <c r="P207" s="165" t="s">
        <v>1056</v>
      </c>
      <c r="Q207" s="302" t="s">
        <v>541</v>
      </c>
    </row>
    <row r="208" spans="1:17" ht="25.5" x14ac:dyDescent="0.2">
      <c r="A208" s="164">
        <f t="shared" si="5"/>
        <v>202</v>
      </c>
      <c r="B208" s="380" t="s">
        <v>564</v>
      </c>
      <c r="C208" s="165">
        <v>45179</v>
      </c>
      <c r="D208" s="170" t="s">
        <v>1055</v>
      </c>
      <c r="E208" s="167" t="s">
        <v>176</v>
      </c>
      <c r="F208" s="168">
        <v>41592</v>
      </c>
      <c r="G208" s="166" t="s">
        <v>525</v>
      </c>
      <c r="H208" s="164">
        <v>2</v>
      </c>
      <c r="I208" s="367">
        <f t="shared" si="6"/>
        <v>714.5818783203124</v>
      </c>
      <c r="J208" s="368">
        <v>1429.1637566406248</v>
      </c>
      <c r="K208" s="169" t="s">
        <v>526</v>
      </c>
      <c r="L208" s="166" t="s">
        <v>527</v>
      </c>
      <c r="M208" s="164" t="s">
        <v>533</v>
      </c>
      <c r="N208" s="164" t="s">
        <v>528</v>
      </c>
      <c r="O208" s="169" t="s">
        <v>529</v>
      </c>
      <c r="P208" s="165" t="s">
        <v>1056</v>
      </c>
      <c r="Q208" s="302" t="s">
        <v>571</v>
      </c>
    </row>
    <row r="209" spans="1:17" ht="30" x14ac:dyDescent="0.2">
      <c r="A209" s="164">
        <f t="shared" si="5"/>
        <v>203</v>
      </c>
      <c r="B209" s="380" t="s">
        <v>580</v>
      </c>
      <c r="C209" s="165">
        <v>34601</v>
      </c>
      <c r="D209" s="170" t="s">
        <v>1055</v>
      </c>
      <c r="E209" s="167" t="s">
        <v>177</v>
      </c>
      <c r="F209" s="168" t="s">
        <v>565</v>
      </c>
      <c r="G209" s="166" t="s">
        <v>525</v>
      </c>
      <c r="H209" s="164">
        <v>1</v>
      </c>
      <c r="I209" s="367">
        <f t="shared" si="6"/>
        <v>376.62499804687502</v>
      </c>
      <c r="J209" s="368">
        <v>376.62499804687502</v>
      </c>
      <c r="K209" s="169" t="s">
        <v>526</v>
      </c>
      <c r="L209" s="166" t="s">
        <v>527</v>
      </c>
      <c r="M209" s="164" t="s">
        <v>533</v>
      </c>
      <c r="N209" s="164" t="s">
        <v>528</v>
      </c>
      <c r="O209" s="169" t="s">
        <v>529</v>
      </c>
      <c r="P209" s="165" t="s">
        <v>1056</v>
      </c>
      <c r="Q209" s="302" t="s">
        <v>562</v>
      </c>
    </row>
    <row r="210" spans="1:17" ht="30" x14ac:dyDescent="0.2">
      <c r="A210" s="164">
        <f t="shared" si="5"/>
        <v>204</v>
      </c>
      <c r="B210" s="380" t="s">
        <v>580</v>
      </c>
      <c r="C210" s="165">
        <v>41523</v>
      </c>
      <c r="D210" s="170" t="s">
        <v>1055</v>
      </c>
      <c r="E210" s="167" t="s">
        <v>178</v>
      </c>
      <c r="F210" s="168" t="s">
        <v>565</v>
      </c>
      <c r="G210" s="166" t="s">
        <v>525</v>
      </c>
      <c r="H210" s="164">
        <v>2</v>
      </c>
      <c r="I210" s="367">
        <f t="shared" si="6"/>
        <v>1010.8708330078124</v>
      </c>
      <c r="J210" s="368">
        <v>2021.7416660156248</v>
      </c>
      <c r="K210" s="169" t="s">
        <v>526</v>
      </c>
      <c r="L210" s="166" t="s">
        <v>527</v>
      </c>
      <c r="M210" s="164" t="s">
        <v>533</v>
      </c>
      <c r="N210" s="164" t="s">
        <v>528</v>
      </c>
      <c r="O210" s="169" t="s">
        <v>529</v>
      </c>
      <c r="P210" s="165" t="s">
        <v>1056</v>
      </c>
      <c r="Q210" s="302" t="s">
        <v>562</v>
      </c>
    </row>
    <row r="211" spans="1:17" ht="30" x14ac:dyDescent="0.2">
      <c r="A211" s="164">
        <f t="shared" si="5"/>
        <v>205</v>
      </c>
      <c r="B211" s="380" t="s">
        <v>580</v>
      </c>
      <c r="C211" s="165">
        <v>55758</v>
      </c>
      <c r="D211" s="170" t="s">
        <v>1055</v>
      </c>
      <c r="E211" s="167" t="s">
        <v>179</v>
      </c>
      <c r="F211" s="168">
        <v>42233</v>
      </c>
      <c r="G211" s="166" t="s">
        <v>525</v>
      </c>
      <c r="H211" s="164">
        <v>2</v>
      </c>
      <c r="I211" s="367">
        <f t="shared" si="6"/>
        <v>3343.157484375</v>
      </c>
      <c r="J211" s="368">
        <v>6686.3149687499999</v>
      </c>
      <c r="K211" s="169" t="s">
        <v>526</v>
      </c>
      <c r="L211" s="166" t="s">
        <v>527</v>
      </c>
      <c r="M211" s="164" t="s">
        <v>533</v>
      </c>
      <c r="N211" s="164" t="s">
        <v>528</v>
      </c>
      <c r="O211" s="169" t="s">
        <v>529</v>
      </c>
      <c r="P211" s="165" t="s">
        <v>1056</v>
      </c>
      <c r="Q211" s="302" t="s">
        <v>562</v>
      </c>
    </row>
    <row r="212" spans="1:17" ht="30" x14ac:dyDescent="0.2">
      <c r="A212" s="164">
        <f t="shared" si="5"/>
        <v>206</v>
      </c>
      <c r="B212" s="380" t="s">
        <v>580</v>
      </c>
      <c r="C212" s="165">
        <v>64136</v>
      </c>
      <c r="D212" s="170" t="s">
        <v>1055</v>
      </c>
      <c r="E212" s="167" t="s">
        <v>180</v>
      </c>
      <c r="F212" s="168">
        <v>42795</v>
      </c>
      <c r="G212" s="166" t="s">
        <v>525</v>
      </c>
      <c r="H212" s="164">
        <v>1</v>
      </c>
      <c r="I212" s="367">
        <f t="shared" si="6"/>
        <v>242.05195312499995</v>
      </c>
      <c r="J212" s="368">
        <v>242.05195312499995</v>
      </c>
      <c r="K212" s="169" t="s">
        <v>526</v>
      </c>
      <c r="L212" s="166" t="s">
        <v>527</v>
      </c>
      <c r="M212" s="164" t="s">
        <v>533</v>
      </c>
      <c r="N212" s="164" t="s">
        <v>528</v>
      </c>
      <c r="O212" s="169" t="s">
        <v>529</v>
      </c>
      <c r="P212" s="165" t="s">
        <v>1056</v>
      </c>
      <c r="Q212" s="302" t="s">
        <v>562</v>
      </c>
    </row>
    <row r="213" spans="1:17" ht="30" x14ac:dyDescent="0.2">
      <c r="A213" s="164">
        <f t="shared" si="5"/>
        <v>207</v>
      </c>
      <c r="B213" s="380" t="s">
        <v>580</v>
      </c>
      <c r="C213" s="165">
        <v>41526</v>
      </c>
      <c r="D213" s="170" t="s">
        <v>1055</v>
      </c>
      <c r="E213" s="167" t="s">
        <v>181</v>
      </c>
      <c r="F213" s="168">
        <v>41354</v>
      </c>
      <c r="G213" s="166" t="s">
        <v>525</v>
      </c>
      <c r="H213" s="164">
        <v>1</v>
      </c>
      <c r="I213" s="367">
        <f t="shared" si="6"/>
        <v>27.974001171874999</v>
      </c>
      <c r="J213" s="368">
        <v>27.974001171874999</v>
      </c>
      <c r="K213" s="169" t="s">
        <v>526</v>
      </c>
      <c r="L213" s="166" t="s">
        <v>527</v>
      </c>
      <c r="M213" s="164" t="s">
        <v>533</v>
      </c>
      <c r="N213" s="164" t="s">
        <v>528</v>
      </c>
      <c r="O213" s="169" t="s">
        <v>529</v>
      </c>
      <c r="P213" s="165" t="s">
        <v>1056</v>
      </c>
      <c r="Q213" s="302" t="s">
        <v>562</v>
      </c>
    </row>
    <row r="214" spans="1:17" ht="30" x14ac:dyDescent="0.2">
      <c r="A214" s="164">
        <f t="shared" si="5"/>
        <v>208</v>
      </c>
      <c r="B214" s="380" t="s">
        <v>580</v>
      </c>
      <c r="C214" s="165">
        <v>56498</v>
      </c>
      <c r="D214" s="170" t="s">
        <v>1055</v>
      </c>
      <c r="E214" s="167" t="s">
        <v>182</v>
      </c>
      <c r="F214" s="168">
        <v>42277</v>
      </c>
      <c r="G214" s="166" t="s">
        <v>525</v>
      </c>
      <c r="H214" s="164">
        <v>2</v>
      </c>
      <c r="I214" s="367">
        <f t="shared" si="6"/>
        <v>2207.8210937499998</v>
      </c>
      <c r="J214" s="368">
        <v>4415.6421874999996</v>
      </c>
      <c r="K214" s="169" t="s">
        <v>526</v>
      </c>
      <c r="L214" s="166" t="s">
        <v>527</v>
      </c>
      <c r="M214" s="164" t="s">
        <v>533</v>
      </c>
      <c r="N214" s="164" t="s">
        <v>528</v>
      </c>
      <c r="O214" s="169" t="s">
        <v>529</v>
      </c>
      <c r="P214" s="165" t="s">
        <v>1056</v>
      </c>
      <c r="Q214" s="302" t="s">
        <v>571</v>
      </c>
    </row>
    <row r="215" spans="1:17" ht="30" x14ac:dyDescent="0.2">
      <c r="A215" s="164">
        <f t="shared" si="5"/>
        <v>209</v>
      </c>
      <c r="B215" s="380" t="s">
        <v>580</v>
      </c>
      <c r="C215" s="165">
        <v>56497</v>
      </c>
      <c r="D215" s="170" t="s">
        <v>1055</v>
      </c>
      <c r="E215" s="167" t="s">
        <v>183</v>
      </c>
      <c r="F215" s="168">
        <v>42277</v>
      </c>
      <c r="G215" s="166" t="s">
        <v>525</v>
      </c>
      <c r="H215" s="164">
        <v>4</v>
      </c>
      <c r="I215" s="367">
        <f t="shared" si="6"/>
        <v>2293.3324804687491</v>
      </c>
      <c r="J215" s="368">
        <v>9173.3299218749962</v>
      </c>
      <c r="K215" s="169" t="s">
        <v>526</v>
      </c>
      <c r="L215" s="166" t="s">
        <v>527</v>
      </c>
      <c r="M215" s="164" t="s">
        <v>533</v>
      </c>
      <c r="N215" s="164" t="s">
        <v>528</v>
      </c>
      <c r="O215" s="169" t="s">
        <v>529</v>
      </c>
      <c r="P215" s="165" t="s">
        <v>1056</v>
      </c>
      <c r="Q215" s="302" t="s">
        <v>530</v>
      </c>
    </row>
    <row r="216" spans="1:17" ht="30" x14ac:dyDescent="0.2">
      <c r="A216" s="164">
        <f t="shared" si="5"/>
        <v>210</v>
      </c>
      <c r="B216" s="380" t="s">
        <v>564</v>
      </c>
      <c r="C216" s="165">
        <v>41529</v>
      </c>
      <c r="D216" s="170" t="s">
        <v>1055</v>
      </c>
      <c r="E216" s="167" t="s">
        <v>189</v>
      </c>
      <c r="F216" s="168" t="s">
        <v>565</v>
      </c>
      <c r="G216" s="166" t="s">
        <v>525</v>
      </c>
      <c r="H216" s="164">
        <v>2</v>
      </c>
      <c r="I216" s="367">
        <f t="shared" si="6"/>
        <v>191.97212568359373</v>
      </c>
      <c r="J216" s="368">
        <v>383.94425136718746</v>
      </c>
      <c r="K216" s="169" t="s">
        <v>526</v>
      </c>
      <c r="L216" s="166" t="s">
        <v>527</v>
      </c>
      <c r="M216" s="164" t="s">
        <v>533</v>
      </c>
      <c r="N216" s="164" t="s">
        <v>528</v>
      </c>
      <c r="O216" s="169" t="s">
        <v>529</v>
      </c>
      <c r="P216" s="165" t="s">
        <v>1056</v>
      </c>
      <c r="Q216" s="302" t="s">
        <v>530</v>
      </c>
    </row>
    <row r="217" spans="1:17" ht="30" x14ac:dyDescent="0.2">
      <c r="A217" s="164">
        <f t="shared" si="5"/>
        <v>211</v>
      </c>
      <c r="B217" s="380" t="s">
        <v>580</v>
      </c>
      <c r="C217" s="165">
        <v>37907</v>
      </c>
      <c r="D217" s="170" t="s">
        <v>1055</v>
      </c>
      <c r="E217" s="167" t="s">
        <v>191</v>
      </c>
      <c r="F217" s="168" t="s">
        <v>1072</v>
      </c>
      <c r="G217" s="166" t="s">
        <v>525</v>
      </c>
      <c r="H217" s="164">
        <v>11</v>
      </c>
      <c r="I217" s="367">
        <f t="shared" si="6"/>
        <v>386.41901715198861</v>
      </c>
      <c r="J217" s="368">
        <v>4250.609188671875</v>
      </c>
      <c r="K217" s="169" t="s">
        <v>526</v>
      </c>
      <c r="L217" s="166" t="s">
        <v>527</v>
      </c>
      <c r="M217" s="164" t="s">
        <v>533</v>
      </c>
      <c r="N217" s="164" t="s">
        <v>528</v>
      </c>
      <c r="O217" s="169" t="s">
        <v>529</v>
      </c>
      <c r="P217" s="165" t="s">
        <v>1056</v>
      </c>
      <c r="Q217" s="302" t="s">
        <v>530</v>
      </c>
    </row>
    <row r="218" spans="1:17" ht="75" x14ac:dyDescent="0.2">
      <c r="A218" s="164">
        <f t="shared" si="5"/>
        <v>212</v>
      </c>
      <c r="B218" s="380" t="s">
        <v>574</v>
      </c>
      <c r="C218" s="165">
        <v>79648</v>
      </c>
      <c r="D218" s="170" t="s">
        <v>1055</v>
      </c>
      <c r="E218" s="167" t="s">
        <v>17</v>
      </c>
      <c r="F218" s="168" t="s">
        <v>1067</v>
      </c>
      <c r="G218" s="166" t="s">
        <v>525</v>
      </c>
      <c r="H218" s="164">
        <v>2</v>
      </c>
      <c r="I218" s="367">
        <f t="shared" si="6"/>
        <v>733.29468749999978</v>
      </c>
      <c r="J218" s="368">
        <v>1466.5893749999996</v>
      </c>
      <c r="K218" s="169" t="s">
        <v>526</v>
      </c>
      <c r="L218" s="166" t="s">
        <v>527</v>
      </c>
      <c r="M218" s="164" t="s">
        <v>533</v>
      </c>
      <c r="N218" s="164" t="s">
        <v>528</v>
      </c>
      <c r="O218" s="169" t="s">
        <v>529</v>
      </c>
      <c r="P218" s="165" t="s">
        <v>1056</v>
      </c>
      <c r="Q218" s="302" t="s">
        <v>530</v>
      </c>
    </row>
    <row r="219" spans="1:17" ht="30" x14ac:dyDescent="0.2">
      <c r="A219" s="164">
        <f t="shared" si="5"/>
        <v>213</v>
      </c>
      <c r="B219" s="380" t="s">
        <v>580</v>
      </c>
      <c r="C219" s="165">
        <v>67064</v>
      </c>
      <c r="D219" s="170" t="s">
        <v>1055</v>
      </c>
      <c r="E219" s="167" t="s">
        <v>192</v>
      </c>
      <c r="F219" s="168">
        <v>42985</v>
      </c>
      <c r="G219" s="166" t="s">
        <v>525</v>
      </c>
      <c r="H219" s="164">
        <v>2</v>
      </c>
      <c r="I219" s="367">
        <f t="shared" si="6"/>
        <v>735.47724609374995</v>
      </c>
      <c r="J219" s="368">
        <v>1470.9544921874999</v>
      </c>
      <c r="K219" s="169" t="s">
        <v>526</v>
      </c>
      <c r="L219" s="166" t="s">
        <v>527</v>
      </c>
      <c r="M219" s="164" t="s">
        <v>533</v>
      </c>
      <c r="N219" s="164" t="s">
        <v>528</v>
      </c>
      <c r="O219" s="169" t="s">
        <v>529</v>
      </c>
      <c r="P219" s="165" t="s">
        <v>1056</v>
      </c>
      <c r="Q219" s="302" t="s">
        <v>530</v>
      </c>
    </row>
    <row r="220" spans="1:17" ht="30" x14ac:dyDescent="0.2">
      <c r="A220" s="164">
        <f t="shared" si="5"/>
        <v>214</v>
      </c>
      <c r="B220" s="380" t="s">
        <v>580</v>
      </c>
      <c r="C220" s="165">
        <v>42383</v>
      </c>
      <c r="D220" s="170" t="s">
        <v>1055</v>
      </c>
      <c r="E220" s="167" t="s">
        <v>193</v>
      </c>
      <c r="F220" s="168">
        <v>41404</v>
      </c>
      <c r="G220" s="166" t="s">
        <v>525</v>
      </c>
      <c r="H220" s="164">
        <v>1</v>
      </c>
      <c r="I220" s="367">
        <f t="shared" si="6"/>
        <v>517.77234433593765</v>
      </c>
      <c r="J220" s="368">
        <v>517.77234433593765</v>
      </c>
      <c r="K220" s="169" t="s">
        <v>526</v>
      </c>
      <c r="L220" s="166" t="s">
        <v>527</v>
      </c>
      <c r="M220" s="164" t="s">
        <v>533</v>
      </c>
      <c r="N220" s="164" t="s">
        <v>528</v>
      </c>
      <c r="O220" s="169" t="s">
        <v>529</v>
      </c>
      <c r="P220" s="165" t="s">
        <v>1056</v>
      </c>
      <c r="Q220" s="302" t="s">
        <v>530</v>
      </c>
    </row>
    <row r="221" spans="1:17" ht="25.5" x14ac:dyDescent="0.2">
      <c r="A221" s="164">
        <f t="shared" si="5"/>
        <v>215</v>
      </c>
      <c r="B221" s="380" t="s">
        <v>559</v>
      </c>
      <c r="C221" s="165">
        <v>33691</v>
      </c>
      <c r="D221" s="170" t="s">
        <v>1055</v>
      </c>
      <c r="E221" s="167" t="s">
        <v>196</v>
      </c>
      <c r="F221" s="168">
        <v>40744</v>
      </c>
      <c r="G221" s="166" t="s">
        <v>525</v>
      </c>
      <c r="H221" s="164">
        <v>300</v>
      </c>
      <c r="I221" s="367">
        <f t="shared" si="6"/>
        <v>4.9600695312499994</v>
      </c>
      <c r="J221" s="368">
        <v>1488.0208593749999</v>
      </c>
      <c r="K221" s="169" t="s">
        <v>526</v>
      </c>
      <c r="L221" s="166" t="s">
        <v>527</v>
      </c>
      <c r="M221" s="164" t="s">
        <v>533</v>
      </c>
      <c r="N221" s="164" t="s">
        <v>528</v>
      </c>
      <c r="O221" s="169" t="s">
        <v>529</v>
      </c>
      <c r="P221" s="165" t="s">
        <v>1056</v>
      </c>
      <c r="Q221" s="302" t="s">
        <v>562</v>
      </c>
    </row>
    <row r="222" spans="1:17" ht="25.5" x14ac:dyDescent="0.2">
      <c r="A222" s="164">
        <f t="shared" si="5"/>
        <v>216</v>
      </c>
      <c r="B222" s="380" t="s">
        <v>564</v>
      </c>
      <c r="C222" s="165">
        <v>55210</v>
      </c>
      <c r="D222" s="170" t="s">
        <v>1055</v>
      </c>
      <c r="E222" s="167" t="s">
        <v>197</v>
      </c>
      <c r="F222" s="168">
        <v>42237</v>
      </c>
      <c r="G222" s="166" t="s">
        <v>525</v>
      </c>
      <c r="H222" s="164">
        <v>16</v>
      </c>
      <c r="I222" s="367">
        <f t="shared" si="6"/>
        <v>24.132169213867186</v>
      </c>
      <c r="J222" s="368">
        <v>386.11470742187498</v>
      </c>
      <c r="K222" s="169" t="s">
        <v>526</v>
      </c>
      <c r="L222" s="166" t="s">
        <v>527</v>
      </c>
      <c r="M222" s="164" t="s">
        <v>533</v>
      </c>
      <c r="N222" s="164" t="s">
        <v>528</v>
      </c>
      <c r="O222" s="169" t="s">
        <v>529</v>
      </c>
      <c r="P222" s="165" t="s">
        <v>1056</v>
      </c>
      <c r="Q222" s="302" t="s">
        <v>571</v>
      </c>
    </row>
    <row r="223" spans="1:17" ht="25.5" x14ac:dyDescent="0.2">
      <c r="A223" s="164">
        <f t="shared" si="5"/>
        <v>217</v>
      </c>
      <c r="B223" s="380" t="s">
        <v>564</v>
      </c>
      <c r="C223" s="165">
        <v>55211</v>
      </c>
      <c r="D223" s="170" t="s">
        <v>1055</v>
      </c>
      <c r="E223" s="167" t="s">
        <v>198</v>
      </c>
      <c r="F223" s="168">
        <v>42353</v>
      </c>
      <c r="G223" s="166" t="s">
        <v>525</v>
      </c>
      <c r="H223" s="164">
        <v>2</v>
      </c>
      <c r="I223" s="367">
        <f t="shared" si="6"/>
        <v>11.4103404296875</v>
      </c>
      <c r="J223" s="368">
        <v>22.820680859374999</v>
      </c>
      <c r="K223" s="169" t="s">
        <v>526</v>
      </c>
      <c r="L223" s="166" t="s">
        <v>527</v>
      </c>
      <c r="M223" s="164" t="s">
        <v>533</v>
      </c>
      <c r="N223" s="164" t="s">
        <v>528</v>
      </c>
      <c r="O223" s="169" t="s">
        <v>529</v>
      </c>
      <c r="P223" s="165" t="s">
        <v>1056</v>
      </c>
      <c r="Q223" s="302" t="s">
        <v>562</v>
      </c>
    </row>
    <row r="224" spans="1:17" ht="25.5" x14ac:dyDescent="0.2">
      <c r="A224" s="164">
        <f t="shared" si="5"/>
        <v>218</v>
      </c>
      <c r="B224" s="380" t="s">
        <v>564</v>
      </c>
      <c r="C224" s="165">
        <v>14745</v>
      </c>
      <c r="D224" s="170" t="s">
        <v>1055</v>
      </c>
      <c r="E224" s="167" t="s">
        <v>199</v>
      </c>
      <c r="F224" s="168">
        <v>39629</v>
      </c>
      <c r="G224" s="166" t="s">
        <v>525</v>
      </c>
      <c r="H224" s="164">
        <v>1</v>
      </c>
      <c r="I224" s="367">
        <f t="shared" si="6"/>
        <v>27.61136621093749</v>
      </c>
      <c r="J224" s="368">
        <v>27.61136621093749</v>
      </c>
      <c r="K224" s="169" t="s">
        <v>526</v>
      </c>
      <c r="L224" s="166" t="s">
        <v>527</v>
      </c>
      <c r="M224" s="164" t="s">
        <v>533</v>
      </c>
      <c r="N224" s="164" t="s">
        <v>528</v>
      </c>
      <c r="O224" s="169" t="s">
        <v>529</v>
      </c>
      <c r="P224" s="165" t="s">
        <v>1056</v>
      </c>
      <c r="Q224" s="302" t="s">
        <v>571</v>
      </c>
    </row>
    <row r="225" spans="1:895 1151:1919 2175:2943 3199:3967 4223:4991 5247:6015 6271:7039 7295:8063 8319:9087 9343:10111 10367:11135 11391:12159 12415:13183 13439:14207 14463:15231 15487:15743" ht="25.5" x14ac:dyDescent="0.2">
      <c r="A225" s="164">
        <f t="shared" si="5"/>
        <v>219</v>
      </c>
      <c r="B225" s="380" t="s">
        <v>564</v>
      </c>
      <c r="C225" s="165">
        <v>28992</v>
      </c>
      <c r="D225" s="170" t="s">
        <v>1055</v>
      </c>
      <c r="E225" s="167" t="s">
        <v>201</v>
      </c>
      <c r="F225" s="168">
        <v>40395</v>
      </c>
      <c r="G225" s="166" t="s">
        <v>525</v>
      </c>
      <c r="H225" s="164">
        <v>6</v>
      </c>
      <c r="I225" s="367">
        <f t="shared" si="6"/>
        <v>92.475272558593744</v>
      </c>
      <c r="J225" s="368">
        <v>554.85163535156244</v>
      </c>
      <c r="K225" s="169" t="s">
        <v>526</v>
      </c>
      <c r="L225" s="166" t="s">
        <v>527</v>
      </c>
      <c r="M225" s="164" t="s">
        <v>533</v>
      </c>
      <c r="N225" s="164" t="s">
        <v>528</v>
      </c>
      <c r="O225" s="169" t="s">
        <v>529</v>
      </c>
      <c r="P225" s="165" t="s">
        <v>1056</v>
      </c>
      <c r="Q225" s="302" t="s">
        <v>571</v>
      </c>
    </row>
    <row r="226" spans="1:895 1151:1919 2175:2943 3199:3967 4223:4991 5247:6015 6271:7039 7295:8063 8319:9087 9343:10111 10367:11135 11391:12159 12415:13183 13439:14207 14463:15231 15487:15743" ht="30" x14ac:dyDescent="0.2">
      <c r="A226" s="164">
        <f t="shared" si="5"/>
        <v>220</v>
      </c>
      <c r="B226" s="380" t="s">
        <v>564</v>
      </c>
      <c r="C226" s="165">
        <v>9597</v>
      </c>
      <c r="D226" s="170" t="s">
        <v>1055</v>
      </c>
      <c r="E226" s="167" t="s">
        <v>205</v>
      </c>
      <c r="F226" s="168" t="s">
        <v>573</v>
      </c>
      <c r="G226" s="166" t="s">
        <v>525</v>
      </c>
      <c r="H226" s="164">
        <v>1</v>
      </c>
      <c r="I226" s="367">
        <f t="shared" si="6"/>
        <v>60.414462890624996</v>
      </c>
      <c r="J226" s="368">
        <v>60.414462890624996</v>
      </c>
      <c r="K226" s="169" t="s">
        <v>526</v>
      </c>
      <c r="L226" s="166" t="s">
        <v>527</v>
      </c>
      <c r="M226" s="164" t="s">
        <v>533</v>
      </c>
      <c r="N226" s="164" t="s">
        <v>528</v>
      </c>
      <c r="O226" s="169" t="s">
        <v>529</v>
      </c>
      <c r="P226" s="165" t="s">
        <v>1056</v>
      </c>
      <c r="Q226" s="302" t="s">
        <v>562</v>
      </c>
    </row>
    <row r="227" spans="1:895 1151:1919 2175:2943 3199:3967 4223:4991 5247:6015 6271:7039 7295:8063 8319:9087 9343:10111 10367:11135 11391:12159 12415:13183 13439:14207 14463:15231 15487:15743" s="375" customFormat="1" ht="25.5" x14ac:dyDescent="0.2">
      <c r="A227" s="369">
        <f t="shared" si="5"/>
        <v>221</v>
      </c>
      <c r="B227" s="381" t="s">
        <v>564</v>
      </c>
      <c r="C227" s="370">
        <v>2148</v>
      </c>
      <c r="D227" s="371" t="s">
        <v>1055</v>
      </c>
      <c r="E227" s="372" t="s">
        <v>206</v>
      </c>
      <c r="F227" s="373" t="s">
        <v>576</v>
      </c>
      <c r="G227" s="374" t="s">
        <v>525</v>
      </c>
      <c r="H227" s="369">
        <v>2</v>
      </c>
      <c r="I227" s="367">
        <f t="shared" si="6"/>
        <v>87.893496093750002</v>
      </c>
      <c r="J227" s="368">
        <v>175.7869921875</v>
      </c>
      <c r="K227" s="300" t="s">
        <v>526</v>
      </c>
      <c r="L227" s="374" t="s">
        <v>527</v>
      </c>
      <c r="M227" s="369" t="s">
        <v>533</v>
      </c>
      <c r="N227" s="369" t="s">
        <v>528</v>
      </c>
      <c r="O227" s="300" t="s">
        <v>529</v>
      </c>
      <c r="P227" s="370" t="s">
        <v>1056</v>
      </c>
      <c r="Q227" s="302" t="s">
        <v>541</v>
      </c>
      <c r="DW227" s="171"/>
      <c r="NS227" s="171"/>
      <c r="XO227" s="171"/>
      <c r="AHK227" s="171"/>
      <c r="ARG227" s="171"/>
      <c r="BBC227" s="171"/>
      <c r="BKY227" s="171"/>
      <c r="BUU227" s="171"/>
      <c r="CEQ227" s="171"/>
      <c r="COM227" s="171"/>
      <c r="CYI227" s="171"/>
      <c r="DIE227" s="171"/>
      <c r="DSA227" s="171"/>
      <c r="EBW227" s="171"/>
      <c r="ELS227" s="171"/>
      <c r="EVO227" s="171"/>
      <c r="FFK227" s="171"/>
      <c r="FPG227" s="171"/>
      <c r="FZC227" s="171"/>
      <c r="GIY227" s="171"/>
      <c r="GSU227" s="171"/>
      <c r="HCQ227" s="171"/>
      <c r="HMM227" s="171"/>
      <c r="HWI227" s="171"/>
      <c r="IGE227" s="171"/>
      <c r="IQA227" s="171"/>
      <c r="IZW227" s="171"/>
      <c r="JJS227" s="171"/>
      <c r="JTO227" s="171"/>
      <c r="KDK227" s="171"/>
      <c r="KNG227" s="171"/>
      <c r="KXC227" s="171"/>
      <c r="LGY227" s="171"/>
      <c r="LQU227" s="171"/>
      <c r="MAQ227" s="171"/>
      <c r="MKM227" s="171"/>
      <c r="MUI227" s="171"/>
      <c r="NEE227" s="171"/>
      <c r="NOA227" s="171"/>
      <c r="NXW227" s="171"/>
      <c r="OHS227" s="171"/>
      <c r="ORO227" s="171"/>
      <c r="PBK227" s="171"/>
      <c r="PLG227" s="171"/>
      <c r="PVC227" s="171"/>
      <c r="QEY227" s="171"/>
      <c r="QOU227" s="171"/>
      <c r="QYQ227" s="171"/>
      <c r="RIM227" s="171"/>
      <c r="RSI227" s="171"/>
      <c r="SCE227" s="171"/>
      <c r="SMA227" s="171"/>
      <c r="SVW227" s="171"/>
      <c r="TFS227" s="171"/>
      <c r="TPO227" s="171"/>
      <c r="TZK227" s="171"/>
      <c r="UJG227" s="171"/>
      <c r="UTC227" s="171"/>
      <c r="VCY227" s="171"/>
      <c r="VMU227" s="171"/>
      <c r="VWQ227" s="171"/>
      <c r="WGM227" s="171"/>
    </row>
    <row r="228" spans="1:895 1151:1919 2175:2943 3199:3967 4223:4991 5247:6015 6271:7039 7295:8063 8319:9087 9343:10111 10367:11135 11391:12159 12415:13183 13439:14207 14463:15231 15487:15743" ht="25.5" x14ac:dyDescent="0.2">
      <c r="A228" s="164">
        <f t="shared" si="5"/>
        <v>222</v>
      </c>
      <c r="B228" s="380" t="s">
        <v>564</v>
      </c>
      <c r="C228" s="165">
        <v>2156</v>
      </c>
      <c r="D228" s="170" t="s">
        <v>1055</v>
      </c>
      <c r="E228" s="167" t="s">
        <v>207</v>
      </c>
      <c r="F228" s="168">
        <v>41452</v>
      </c>
      <c r="G228" s="166" t="s">
        <v>525</v>
      </c>
      <c r="H228" s="164">
        <v>1</v>
      </c>
      <c r="I228" s="367">
        <f t="shared" si="6"/>
        <v>82.439361132812508</v>
      </c>
      <c r="J228" s="368">
        <v>82.439361132812508</v>
      </c>
      <c r="K228" s="169" t="s">
        <v>526</v>
      </c>
      <c r="L228" s="166" t="s">
        <v>527</v>
      </c>
      <c r="M228" s="164" t="s">
        <v>533</v>
      </c>
      <c r="N228" s="164" t="s">
        <v>528</v>
      </c>
      <c r="O228" s="169" t="s">
        <v>529</v>
      </c>
      <c r="P228" s="165" t="s">
        <v>1056</v>
      </c>
      <c r="Q228" s="302" t="s">
        <v>530</v>
      </c>
    </row>
    <row r="229" spans="1:895 1151:1919 2175:2943 3199:3967 4223:4991 5247:6015 6271:7039 7295:8063 8319:9087 9343:10111 10367:11135 11391:12159 12415:13183 13439:14207 14463:15231 15487:15743" ht="25.5" x14ac:dyDescent="0.2">
      <c r="A229" s="164">
        <f t="shared" si="5"/>
        <v>223</v>
      </c>
      <c r="B229" s="380" t="s">
        <v>564</v>
      </c>
      <c r="C229" s="165">
        <v>2158</v>
      </c>
      <c r="D229" s="170" t="s">
        <v>1055</v>
      </c>
      <c r="E229" s="167" t="s">
        <v>208</v>
      </c>
      <c r="F229" s="168">
        <v>40008</v>
      </c>
      <c r="G229" s="166" t="s">
        <v>525</v>
      </c>
      <c r="H229" s="164">
        <v>1</v>
      </c>
      <c r="I229" s="367">
        <f t="shared" si="6"/>
        <v>134.2533431640625</v>
      </c>
      <c r="J229" s="368">
        <v>134.2533431640625</v>
      </c>
      <c r="K229" s="169" t="s">
        <v>526</v>
      </c>
      <c r="L229" s="166" t="s">
        <v>527</v>
      </c>
      <c r="M229" s="164" t="s">
        <v>533</v>
      </c>
      <c r="N229" s="164" t="s">
        <v>528</v>
      </c>
      <c r="O229" s="169" t="s">
        <v>529</v>
      </c>
      <c r="P229" s="165" t="s">
        <v>1056</v>
      </c>
      <c r="Q229" s="302" t="s">
        <v>571</v>
      </c>
    </row>
    <row r="230" spans="1:895 1151:1919 2175:2943 3199:3967 4223:4991 5247:6015 6271:7039 7295:8063 8319:9087 9343:10111 10367:11135 11391:12159 12415:13183 13439:14207 14463:15231 15487:15743" ht="25.5" x14ac:dyDescent="0.2">
      <c r="A230" s="164">
        <f t="shared" si="5"/>
        <v>224</v>
      </c>
      <c r="B230" s="380" t="s">
        <v>564</v>
      </c>
      <c r="C230" s="165">
        <v>2167</v>
      </c>
      <c r="D230" s="170" t="s">
        <v>1055</v>
      </c>
      <c r="E230" s="167" t="s">
        <v>209</v>
      </c>
      <c r="F230" s="168" t="s">
        <v>576</v>
      </c>
      <c r="G230" s="166" t="s">
        <v>525</v>
      </c>
      <c r="H230" s="164">
        <v>2</v>
      </c>
      <c r="I230" s="367">
        <f t="shared" si="6"/>
        <v>29.593084277343749</v>
      </c>
      <c r="J230" s="368">
        <v>59.186168554687498</v>
      </c>
      <c r="K230" s="169" t="s">
        <v>526</v>
      </c>
      <c r="L230" s="166" t="s">
        <v>527</v>
      </c>
      <c r="M230" s="164" t="s">
        <v>533</v>
      </c>
      <c r="N230" s="164" t="s">
        <v>528</v>
      </c>
      <c r="O230" s="169" t="s">
        <v>529</v>
      </c>
      <c r="P230" s="165" t="s">
        <v>1056</v>
      </c>
      <c r="Q230" s="302" t="s">
        <v>541</v>
      </c>
    </row>
    <row r="231" spans="1:895 1151:1919 2175:2943 3199:3967 4223:4991 5247:6015 6271:7039 7295:8063 8319:9087 9343:10111 10367:11135 11391:12159 12415:13183 13439:14207 14463:15231 15487:15743" ht="25.5" x14ac:dyDescent="0.2">
      <c r="A231" s="164">
        <f t="shared" si="5"/>
        <v>225</v>
      </c>
      <c r="B231" s="380" t="s">
        <v>564</v>
      </c>
      <c r="C231" s="165">
        <v>10419</v>
      </c>
      <c r="D231" s="170" t="s">
        <v>1055</v>
      </c>
      <c r="E231" s="167" t="s">
        <v>210</v>
      </c>
      <c r="F231" s="168" t="s">
        <v>595</v>
      </c>
      <c r="G231" s="166" t="s">
        <v>525</v>
      </c>
      <c r="H231" s="164">
        <v>11</v>
      </c>
      <c r="I231" s="367">
        <f t="shared" si="6"/>
        <v>11.769801526988632</v>
      </c>
      <c r="J231" s="368">
        <v>129.46781679687496</v>
      </c>
      <c r="K231" s="169" t="s">
        <v>526</v>
      </c>
      <c r="L231" s="166" t="s">
        <v>527</v>
      </c>
      <c r="M231" s="164" t="s">
        <v>533</v>
      </c>
      <c r="N231" s="164" t="s">
        <v>528</v>
      </c>
      <c r="O231" s="169" t="s">
        <v>529</v>
      </c>
      <c r="P231" s="165" t="s">
        <v>1056</v>
      </c>
      <c r="Q231" s="302" t="s">
        <v>544</v>
      </c>
    </row>
    <row r="232" spans="1:895 1151:1919 2175:2943 3199:3967 4223:4991 5247:6015 6271:7039 7295:8063 8319:9087 9343:10111 10367:11135 11391:12159 12415:13183 13439:14207 14463:15231 15487:15743" ht="25.5" x14ac:dyDescent="0.2">
      <c r="A232" s="164">
        <f t="shared" si="5"/>
        <v>226</v>
      </c>
      <c r="B232" s="380" t="s">
        <v>564</v>
      </c>
      <c r="C232" s="165">
        <v>29895</v>
      </c>
      <c r="D232" s="170" t="s">
        <v>1055</v>
      </c>
      <c r="E232" s="167" t="s">
        <v>211</v>
      </c>
      <c r="F232" s="168">
        <v>40451</v>
      </c>
      <c r="G232" s="166" t="s">
        <v>525</v>
      </c>
      <c r="H232" s="164">
        <v>13</v>
      </c>
      <c r="I232" s="367">
        <f t="shared" si="6"/>
        <v>14.292002584134615</v>
      </c>
      <c r="J232" s="368">
        <v>185.79603359375</v>
      </c>
      <c r="K232" s="169" t="s">
        <v>526</v>
      </c>
      <c r="L232" s="166" t="s">
        <v>527</v>
      </c>
      <c r="M232" s="164" t="s">
        <v>533</v>
      </c>
      <c r="N232" s="164" t="s">
        <v>528</v>
      </c>
      <c r="O232" s="169" t="s">
        <v>529</v>
      </c>
      <c r="P232" s="165" t="s">
        <v>1056</v>
      </c>
      <c r="Q232" s="302" t="s">
        <v>571</v>
      </c>
    </row>
    <row r="233" spans="1:895 1151:1919 2175:2943 3199:3967 4223:4991 5247:6015 6271:7039 7295:8063 8319:9087 9343:10111 10367:11135 11391:12159 12415:13183 13439:14207 14463:15231 15487:15743" ht="25.5" x14ac:dyDescent="0.2">
      <c r="A233" s="164">
        <f t="shared" si="5"/>
        <v>227</v>
      </c>
      <c r="B233" s="380" t="s">
        <v>564</v>
      </c>
      <c r="C233" s="165">
        <v>10917</v>
      </c>
      <c r="D233" s="170" t="s">
        <v>1055</v>
      </c>
      <c r="E233" s="167" t="s">
        <v>212</v>
      </c>
      <c r="F233" s="168">
        <v>40451</v>
      </c>
      <c r="G233" s="166" t="s">
        <v>525</v>
      </c>
      <c r="H233" s="164">
        <v>3</v>
      </c>
      <c r="I233" s="367">
        <f t="shared" si="6"/>
        <v>23.537711523437498</v>
      </c>
      <c r="J233" s="368">
        <v>70.613134570312496</v>
      </c>
      <c r="K233" s="169" t="s">
        <v>526</v>
      </c>
      <c r="L233" s="166" t="s">
        <v>527</v>
      </c>
      <c r="M233" s="164" t="s">
        <v>533</v>
      </c>
      <c r="N233" s="164" t="s">
        <v>528</v>
      </c>
      <c r="O233" s="169" t="s">
        <v>529</v>
      </c>
      <c r="P233" s="165" t="s">
        <v>1056</v>
      </c>
      <c r="Q233" s="302" t="s">
        <v>571</v>
      </c>
    </row>
    <row r="234" spans="1:895 1151:1919 2175:2943 3199:3967 4223:4991 5247:6015 6271:7039 7295:8063 8319:9087 9343:10111 10367:11135 11391:12159 12415:13183 13439:14207 14463:15231 15487:15743" ht="25.5" x14ac:dyDescent="0.2">
      <c r="A234" s="164">
        <f t="shared" si="5"/>
        <v>228</v>
      </c>
      <c r="B234" s="380" t="s">
        <v>564</v>
      </c>
      <c r="C234" s="165">
        <v>2181</v>
      </c>
      <c r="D234" s="170" t="s">
        <v>1055</v>
      </c>
      <c r="E234" s="167" t="s">
        <v>213</v>
      </c>
      <c r="F234" s="168" t="s">
        <v>576</v>
      </c>
      <c r="G234" s="166" t="s">
        <v>525</v>
      </c>
      <c r="H234" s="164">
        <v>2</v>
      </c>
      <c r="I234" s="367">
        <f t="shared" si="6"/>
        <v>8.5764347656250006</v>
      </c>
      <c r="J234" s="368">
        <v>17.152869531250001</v>
      </c>
      <c r="K234" s="169" t="s">
        <v>526</v>
      </c>
      <c r="L234" s="166" t="s">
        <v>527</v>
      </c>
      <c r="M234" s="164" t="s">
        <v>533</v>
      </c>
      <c r="N234" s="164" t="s">
        <v>528</v>
      </c>
      <c r="O234" s="169" t="s">
        <v>529</v>
      </c>
      <c r="P234" s="165" t="s">
        <v>1056</v>
      </c>
      <c r="Q234" s="302" t="s">
        <v>571</v>
      </c>
    </row>
    <row r="235" spans="1:895 1151:1919 2175:2943 3199:3967 4223:4991 5247:6015 6271:7039 7295:8063 8319:9087 9343:10111 10367:11135 11391:12159 12415:13183 13439:14207 14463:15231 15487:15743" ht="25.5" x14ac:dyDescent="0.2">
      <c r="A235" s="164">
        <f t="shared" si="5"/>
        <v>229</v>
      </c>
      <c r="B235" s="380" t="s">
        <v>564</v>
      </c>
      <c r="C235" s="165">
        <v>2182</v>
      </c>
      <c r="D235" s="170" t="s">
        <v>1055</v>
      </c>
      <c r="E235" s="167" t="s">
        <v>214</v>
      </c>
      <c r="F235" s="168" t="s">
        <v>576</v>
      </c>
      <c r="G235" s="166" t="s">
        <v>525</v>
      </c>
      <c r="H235" s="164">
        <v>2</v>
      </c>
      <c r="I235" s="367">
        <f t="shared" si="6"/>
        <v>8.5871680664062495</v>
      </c>
      <c r="J235" s="368">
        <v>17.174336132812499</v>
      </c>
      <c r="K235" s="169" t="s">
        <v>526</v>
      </c>
      <c r="L235" s="166" t="s">
        <v>527</v>
      </c>
      <c r="M235" s="164" t="s">
        <v>533</v>
      </c>
      <c r="N235" s="164" t="s">
        <v>528</v>
      </c>
      <c r="O235" s="169" t="s">
        <v>529</v>
      </c>
      <c r="P235" s="165" t="s">
        <v>1056</v>
      </c>
      <c r="Q235" s="302" t="s">
        <v>571</v>
      </c>
    </row>
    <row r="236" spans="1:895 1151:1919 2175:2943 3199:3967 4223:4991 5247:6015 6271:7039 7295:8063 8319:9087 9343:10111 10367:11135 11391:12159 12415:13183 13439:14207 14463:15231 15487:15743" ht="25.5" x14ac:dyDescent="0.2">
      <c r="A236" s="164">
        <f t="shared" si="5"/>
        <v>230</v>
      </c>
      <c r="B236" s="380" t="s">
        <v>564</v>
      </c>
      <c r="C236" s="165">
        <v>2200</v>
      </c>
      <c r="D236" s="170" t="s">
        <v>1055</v>
      </c>
      <c r="E236" s="167" t="s">
        <v>215</v>
      </c>
      <c r="F236" s="168">
        <v>39727</v>
      </c>
      <c r="G236" s="166" t="s">
        <v>525</v>
      </c>
      <c r="H236" s="164">
        <v>2</v>
      </c>
      <c r="I236" s="367">
        <f t="shared" si="6"/>
        <v>29.762617187499998</v>
      </c>
      <c r="J236" s="368">
        <v>59.525234374999997</v>
      </c>
      <c r="K236" s="169" t="s">
        <v>526</v>
      </c>
      <c r="L236" s="166" t="s">
        <v>527</v>
      </c>
      <c r="M236" s="164" t="s">
        <v>533</v>
      </c>
      <c r="N236" s="164" t="s">
        <v>528</v>
      </c>
      <c r="O236" s="169" t="s">
        <v>529</v>
      </c>
      <c r="P236" s="165" t="s">
        <v>1056</v>
      </c>
      <c r="Q236" s="302" t="s">
        <v>562</v>
      </c>
    </row>
    <row r="237" spans="1:895 1151:1919 2175:2943 3199:3967 4223:4991 5247:6015 6271:7039 7295:8063 8319:9087 9343:10111 10367:11135 11391:12159 12415:13183 13439:14207 14463:15231 15487:15743" ht="25.5" x14ac:dyDescent="0.2">
      <c r="A237" s="164">
        <f t="shared" si="5"/>
        <v>231</v>
      </c>
      <c r="B237" s="380" t="s">
        <v>564</v>
      </c>
      <c r="C237" s="165">
        <v>5400</v>
      </c>
      <c r="D237" s="170" t="s">
        <v>1055</v>
      </c>
      <c r="E237" s="167" t="s">
        <v>216</v>
      </c>
      <c r="F237" s="168">
        <v>41879</v>
      </c>
      <c r="G237" s="166" t="s">
        <v>525</v>
      </c>
      <c r="H237" s="164">
        <v>2</v>
      </c>
      <c r="I237" s="367">
        <f t="shared" si="6"/>
        <v>409.69986328124997</v>
      </c>
      <c r="J237" s="368">
        <v>819.39972656249995</v>
      </c>
      <c r="K237" s="169" t="s">
        <v>526</v>
      </c>
      <c r="L237" s="166" t="s">
        <v>527</v>
      </c>
      <c r="M237" s="164" t="s">
        <v>533</v>
      </c>
      <c r="N237" s="164" t="s">
        <v>528</v>
      </c>
      <c r="O237" s="169" t="s">
        <v>529</v>
      </c>
      <c r="P237" s="165" t="s">
        <v>1056</v>
      </c>
      <c r="Q237" s="302" t="s">
        <v>562</v>
      </c>
    </row>
    <row r="238" spans="1:895 1151:1919 2175:2943 3199:3967 4223:4991 5247:6015 6271:7039 7295:8063 8319:9087 9343:10111 10367:11135 11391:12159 12415:13183 13439:14207 14463:15231 15487:15743" ht="25.5" x14ac:dyDescent="0.2">
      <c r="A238" s="164">
        <f t="shared" si="5"/>
        <v>232</v>
      </c>
      <c r="B238" s="380" t="s">
        <v>564</v>
      </c>
      <c r="C238" s="165">
        <v>2214</v>
      </c>
      <c r="D238" s="170" t="s">
        <v>1055</v>
      </c>
      <c r="E238" s="167" t="s">
        <v>217</v>
      </c>
      <c r="F238" s="168" t="s">
        <v>576</v>
      </c>
      <c r="G238" s="166" t="s">
        <v>525</v>
      </c>
      <c r="H238" s="164">
        <v>2</v>
      </c>
      <c r="I238" s="367">
        <f t="shared" si="6"/>
        <v>30.769655664062508</v>
      </c>
      <c r="J238" s="368">
        <v>61.539311328125017</v>
      </c>
      <c r="K238" s="169" t="s">
        <v>526</v>
      </c>
      <c r="L238" s="166" t="s">
        <v>527</v>
      </c>
      <c r="M238" s="164" t="s">
        <v>533</v>
      </c>
      <c r="N238" s="164" t="s">
        <v>528</v>
      </c>
      <c r="O238" s="169" t="s">
        <v>529</v>
      </c>
      <c r="P238" s="165" t="s">
        <v>1056</v>
      </c>
      <c r="Q238" s="302" t="s">
        <v>571</v>
      </c>
    </row>
    <row r="239" spans="1:895 1151:1919 2175:2943 3199:3967 4223:4991 5247:6015 6271:7039 7295:8063 8319:9087 9343:10111 10367:11135 11391:12159 12415:13183 13439:14207 14463:15231 15487:15743" ht="25.5" x14ac:dyDescent="0.2">
      <c r="A239" s="164">
        <f t="shared" si="5"/>
        <v>233</v>
      </c>
      <c r="B239" s="380" t="s">
        <v>564</v>
      </c>
      <c r="C239" s="165">
        <v>10171</v>
      </c>
      <c r="D239" s="170" t="s">
        <v>1055</v>
      </c>
      <c r="E239" s="167" t="s">
        <v>218</v>
      </c>
      <c r="F239" s="168">
        <v>42247</v>
      </c>
      <c r="G239" s="166" t="s">
        <v>525</v>
      </c>
      <c r="H239" s="164">
        <v>1</v>
      </c>
      <c r="I239" s="367">
        <f t="shared" si="6"/>
        <v>230.68486386718746</v>
      </c>
      <c r="J239" s="368">
        <v>230.68486386718746</v>
      </c>
      <c r="K239" s="169" t="s">
        <v>526</v>
      </c>
      <c r="L239" s="166" t="s">
        <v>527</v>
      </c>
      <c r="M239" s="164" t="s">
        <v>533</v>
      </c>
      <c r="N239" s="164" t="s">
        <v>528</v>
      </c>
      <c r="O239" s="169" t="s">
        <v>529</v>
      </c>
      <c r="P239" s="165" t="s">
        <v>1056</v>
      </c>
      <c r="Q239" s="302" t="s">
        <v>562</v>
      </c>
    </row>
    <row r="240" spans="1:895 1151:1919 2175:2943 3199:3967 4223:4991 5247:6015 6271:7039 7295:8063 8319:9087 9343:10111 10367:11135 11391:12159 12415:13183 13439:14207 14463:15231 15487:15743" ht="25.5" x14ac:dyDescent="0.2">
      <c r="A240" s="164">
        <f t="shared" si="5"/>
        <v>234</v>
      </c>
      <c r="B240" s="380" t="s">
        <v>564</v>
      </c>
      <c r="C240" s="165">
        <v>5401</v>
      </c>
      <c r="D240" s="170" t="s">
        <v>1055</v>
      </c>
      <c r="E240" s="167" t="s">
        <v>219</v>
      </c>
      <c r="F240" s="168" t="s">
        <v>1073</v>
      </c>
      <c r="G240" s="166" t="s">
        <v>525</v>
      </c>
      <c r="H240" s="164">
        <v>4</v>
      </c>
      <c r="I240" s="367">
        <f t="shared" si="6"/>
        <v>484.17596503906242</v>
      </c>
      <c r="J240" s="368">
        <v>1936.7038601562497</v>
      </c>
      <c r="K240" s="169" t="s">
        <v>526</v>
      </c>
      <c r="L240" s="166" t="s">
        <v>527</v>
      </c>
      <c r="M240" s="164" t="s">
        <v>533</v>
      </c>
      <c r="N240" s="164" t="s">
        <v>528</v>
      </c>
      <c r="O240" s="169" t="s">
        <v>529</v>
      </c>
      <c r="P240" s="165" t="s">
        <v>1056</v>
      </c>
      <c r="Q240" s="302" t="s">
        <v>562</v>
      </c>
    </row>
    <row r="241" spans="1:17" ht="30" x14ac:dyDescent="0.2">
      <c r="A241" s="164">
        <f t="shared" si="5"/>
        <v>235</v>
      </c>
      <c r="B241" s="380" t="s">
        <v>564</v>
      </c>
      <c r="C241" s="165">
        <v>17745</v>
      </c>
      <c r="D241" s="170" t="s">
        <v>1055</v>
      </c>
      <c r="E241" s="167" t="s">
        <v>220</v>
      </c>
      <c r="F241" s="168" t="s">
        <v>573</v>
      </c>
      <c r="G241" s="166" t="s">
        <v>525</v>
      </c>
      <c r="H241" s="164">
        <v>5</v>
      </c>
      <c r="I241" s="367">
        <f t="shared" si="6"/>
        <v>8.0552617187499997</v>
      </c>
      <c r="J241" s="368">
        <v>40.276308593750002</v>
      </c>
      <c r="K241" s="169" t="s">
        <v>526</v>
      </c>
      <c r="L241" s="166" t="s">
        <v>527</v>
      </c>
      <c r="M241" s="164" t="s">
        <v>533</v>
      </c>
      <c r="N241" s="164" t="s">
        <v>528</v>
      </c>
      <c r="O241" s="169" t="s">
        <v>529</v>
      </c>
      <c r="P241" s="165" t="s">
        <v>1056</v>
      </c>
      <c r="Q241" s="302" t="s">
        <v>562</v>
      </c>
    </row>
    <row r="242" spans="1:17" ht="25.5" x14ac:dyDescent="0.2">
      <c r="A242" s="164">
        <f t="shared" si="5"/>
        <v>236</v>
      </c>
      <c r="B242" s="380" t="s">
        <v>564</v>
      </c>
      <c r="C242" s="165">
        <v>2262</v>
      </c>
      <c r="D242" s="170" t="s">
        <v>1055</v>
      </c>
      <c r="E242" s="167" t="s">
        <v>221</v>
      </c>
      <c r="F242" s="168" t="s">
        <v>576</v>
      </c>
      <c r="G242" s="166" t="s">
        <v>525</v>
      </c>
      <c r="H242" s="164">
        <v>4</v>
      </c>
      <c r="I242" s="367">
        <f t="shared" si="6"/>
        <v>11.769057470703125</v>
      </c>
      <c r="J242" s="368">
        <v>47.076229882812498</v>
      </c>
      <c r="K242" s="169" t="s">
        <v>526</v>
      </c>
      <c r="L242" s="166" t="s">
        <v>527</v>
      </c>
      <c r="M242" s="164" t="s">
        <v>533</v>
      </c>
      <c r="N242" s="164" t="s">
        <v>528</v>
      </c>
      <c r="O242" s="169" t="s">
        <v>529</v>
      </c>
      <c r="P242" s="165" t="s">
        <v>1056</v>
      </c>
      <c r="Q242" s="302" t="s">
        <v>562</v>
      </c>
    </row>
    <row r="243" spans="1:17" ht="25.5" x14ac:dyDescent="0.2">
      <c r="A243" s="164">
        <f t="shared" si="5"/>
        <v>237</v>
      </c>
      <c r="B243" s="380" t="s">
        <v>564</v>
      </c>
      <c r="C243" s="165">
        <v>17748</v>
      </c>
      <c r="D243" s="170" t="s">
        <v>1055</v>
      </c>
      <c r="E243" s="167" t="s">
        <v>222</v>
      </c>
      <c r="F243" s="168" t="s">
        <v>1074</v>
      </c>
      <c r="G243" s="166" t="s">
        <v>525</v>
      </c>
      <c r="H243" s="164">
        <v>2</v>
      </c>
      <c r="I243" s="367">
        <f t="shared" si="6"/>
        <v>1151.1672019531247</v>
      </c>
      <c r="J243" s="368">
        <v>2302.3344039062495</v>
      </c>
      <c r="K243" s="169" t="s">
        <v>526</v>
      </c>
      <c r="L243" s="166" t="s">
        <v>527</v>
      </c>
      <c r="M243" s="164" t="s">
        <v>533</v>
      </c>
      <c r="N243" s="164" t="s">
        <v>528</v>
      </c>
      <c r="O243" s="169" t="s">
        <v>529</v>
      </c>
      <c r="P243" s="165" t="s">
        <v>1056</v>
      </c>
      <c r="Q243" s="302" t="s">
        <v>562</v>
      </c>
    </row>
    <row r="244" spans="1:17" ht="25.5" x14ac:dyDescent="0.2">
      <c r="A244" s="164">
        <f t="shared" si="5"/>
        <v>238</v>
      </c>
      <c r="B244" s="380" t="s">
        <v>564</v>
      </c>
      <c r="C244" s="165">
        <v>17749</v>
      </c>
      <c r="D244" s="170" t="s">
        <v>1055</v>
      </c>
      <c r="E244" s="167" t="s">
        <v>223</v>
      </c>
      <c r="F244" s="168" t="s">
        <v>1075</v>
      </c>
      <c r="G244" s="166" t="s">
        <v>525</v>
      </c>
      <c r="H244" s="164">
        <v>2</v>
      </c>
      <c r="I244" s="367">
        <f t="shared" si="6"/>
        <v>1001.4698874999999</v>
      </c>
      <c r="J244" s="368">
        <v>2002.9397749999998</v>
      </c>
      <c r="K244" s="169" t="s">
        <v>526</v>
      </c>
      <c r="L244" s="166" t="s">
        <v>527</v>
      </c>
      <c r="M244" s="164" t="s">
        <v>533</v>
      </c>
      <c r="N244" s="164" t="s">
        <v>528</v>
      </c>
      <c r="O244" s="169" t="s">
        <v>529</v>
      </c>
      <c r="P244" s="165" t="s">
        <v>1056</v>
      </c>
      <c r="Q244" s="302" t="s">
        <v>562</v>
      </c>
    </row>
    <row r="245" spans="1:17" ht="25.5" x14ac:dyDescent="0.2">
      <c r="A245" s="164">
        <f t="shared" si="5"/>
        <v>239</v>
      </c>
      <c r="B245" s="380" t="s">
        <v>564</v>
      </c>
      <c r="C245" s="165">
        <v>2237</v>
      </c>
      <c r="D245" s="170" t="s">
        <v>1055</v>
      </c>
      <c r="E245" s="167" t="s">
        <v>224</v>
      </c>
      <c r="F245" s="168" t="s">
        <v>576</v>
      </c>
      <c r="G245" s="166" t="s">
        <v>525</v>
      </c>
      <c r="H245" s="164">
        <v>1</v>
      </c>
      <c r="I245" s="367">
        <f t="shared" si="6"/>
        <v>1.697113671875</v>
      </c>
      <c r="J245" s="368">
        <v>1.697113671875</v>
      </c>
      <c r="K245" s="169" t="s">
        <v>526</v>
      </c>
      <c r="L245" s="166" t="s">
        <v>527</v>
      </c>
      <c r="M245" s="164" t="s">
        <v>533</v>
      </c>
      <c r="N245" s="164" t="s">
        <v>528</v>
      </c>
      <c r="O245" s="169" t="s">
        <v>529</v>
      </c>
      <c r="P245" s="165" t="s">
        <v>1056</v>
      </c>
      <c r="Q245" s="302" t="s">
        <v>562</v>
      </c>
    </row>
    <row r="246" spans="1:17" ht="25.5" x14ac:dyDescent="0.2">
      <c r="A246" s="164">
        <f t="shared" si="5"/>
        <v>240</v>
      </c>
      <c r="B246" s="380" t="s">
        <v>564</v>
      </c>
      <c r="C246" s="165">
        <v>2247</v>
      </c>
      <c r="D246" s="170" t="s">
        <v>1055</v>
      </c>
      <c r="E246" s="167" t="s">
        <v>225</v>
      </c>
      <c r="F246" s="168" t="s">
        <v>576</v>
      </c>
      <c r="G246" s="166" t="s">
        <v>525</v>
      </c>
      <c r="H246" s="164">
        <v>16</v>
      </c>
      <c r="I246" s="367">
        <f t="shared" si="6"/>
        <v>47.247295483398418</v>
      </c>
      <c r="J246" s="368">
        <v>755.95672773437468</v>
      </c>
      <c r="K246" s="169" t="s">
        <v>526</v>
      </c>
      <c r="L246" s="166" t="s">
        <v>527</v>
      </c>
      <c r="M246" s="164" t="s">
        <v>533</v>
      </c>
      <c r="N246" s="164" t="s">
        <v>528</v>
      </c>
      <c r="O246" s="169" t="s">
        <v>529</v>
      </c>
      <c r="P246" s="165" t="s">
        <v>1056</v>
      </c>
      <c r="Q246" s="302" t="s">
        <v>562</v>
      </c>
    </row>
    <row r="247" spans="1:17" ht="25.5" x14ac:dyDescent="0.2">
      <c r="A247" s="164">
        <f t="shared" si="5"/>
        <v>241</v>
      </c>
      <c r="B247" s="380" t="s">
        <v>551</v>
      </c>
      <c r="C247" s="165">
        <v>45168</v>
      </c>
      <c r="D247" s="170" t="s">
        <v>1055</v>
      </c>
      <c r="E247" s="167" t="s">
        <v>227</v>
      </c>
      <c r="F247" s="168">
        <v>41877</v>
      </c>
      <c r="G247" s="166" t="s">
        <v>525</v>
      </c>
      <c r="H247" s="164">
        <v>1</v>
      </c>
      <c r="I247" s="367">
        <f t="shared" si="6"/>
        <v>2720.0962109374996</v>
      </c>
      <c r="J247" s="368">
        <v>2720.0962109374996</v>
      </c>
      <c r="K247" s="169" t="s">
        <v>526</v>
      </c>
      <c r="L247" s="166" t="s">
        <v>527</v>
      </c>
      <c r="M247" s="164" t="s">
        <v>533</v>
      </c>
      <c r="N247" s="164" t="s">
        <v>528</v>
      </c>
      <c r="O247" s="169" t="s">
        <v>529</v>
      </c>
      <c r="P247" s="165" t="s">
        <v>1056</v>
      </c>
      <c r="Q247" s="302" t="s">
        <v>562</v>
      </c>
    </row>
    <row r="248" spans="1:17" ht="25.5" x14ac:dyDescent="0.2">
      <c r="A248" s="164">
        <f t="shared" ref="A248:A311" si="7">A247+1</f>
        <v>242</v>
      </c>
      <c r="B248" s="380" t="s">
        <v>551</v>
      </c>
      <c r="C248" s="165">
        <v>13185</v>
      </c>
      <c r="D248" s="170" t="s">
        <v>1055</v>
      </c>
      <c r="E248" s="167" t="s">
        <v>228</v>
      </c>
      <c r="F248" s="168">
        <v>40968</v>
      </c>
      <c r="G248" s="166" t="s">
        <v>525</v>
      </c>
      <c r="H248" s="164">
        <v>1</v>
      </c>
      <c r="I248" s="367">
        <f t="shared" si="6"/>
        <v>975.20010253906253</v>
      </c>
      <c r="J248" s="368">
        <v>975.20010253906253</v>
      </c>
      <c r="K248" s="169" t="s">
        <v>526</v>
      </c>
      <c r="L248" s="166" t="s">
        <v>527</v>
      </c>
      <c r="M248" s="164" t="s">
        <v>533</v>
      </c>
      <c r="N248" s="164" t="s">
        <v>528</v>
      </c>
      <c r="O248" s="169" t="s">
        <v>529</v>
      </c>
      <c r="P248" s="165" t="s">
        <v>1056</v>
      </c>
      <c r="Q248" s="302" t="s">
        <v>562</v>
      </c>
    </row>
    <row r="249" spans="1:17" ht="25.5" x14ac:dyDescent="0.2">
      <c r="A249" s="164">
        <f t="shared" si="7"/>
        <v>243</v>
      </c>
      <c r="B249" s="380" t="s">
        <v>566</v>
      </c>
      <c r="C249" s="165">
        <v>2333</v>
      </c>
      <c r="D249" s="170" t="s">
        <v>1055</v>
      </c>
      <c r="E249" s="167" t="s">
        <v>229</v>
      </c>
      <c r="F249" s="168" t="s">
        <v>576</v>
      </c>
      <c r="G249" s="166" t="s">
        <v>525</v>
      </c>
      <c r="H249" s="164">
        <v>1</v>
      </c>
      <c r="I249" s="367">
        <f t="shared" si="6"/>
        <v>1904.6575</v>
      </c>
      <c r="J249" s="368">
        <v>1904.6575</v>
      </c>
      <c r="K249" s="169" t="s">
        <v>526</v>
      </c>
      <c r="L249" s="166" t="s">
        <v>527</v>
      </c>
      <c r="M249" s="164" t="s">
        <v>533</v>
      </c>
      <c r="N249" s="164" t="s">
        <v>528</v>
      </c>
      <c r="O249" s="169" t="s">
        <v>529</v>
      </c>
      <c r="P249" s="165" t="s">
        <v>1056</v>
      </c>
      <c r="Q249" s="302" t="s">
        <v>562</v>
      </c>
    </row>
    <row r="250" spans="1:17" ht="25.5" x14ac:dyDescent="0.2">
      <c r="A250" s="164">
        <f t="shared" si="7"/>
        <v>244</v>
      </c>
      <c r="B250" s="380" t="s">
        <v>564</v>
      </c>
      <c r="C250" s="165">
        <v>45178</v>
      </c>
      <c r="D250" s="170" t="s">
        <v>1055</v>
      </c>
      <c r="E250" s="167" t="s">
        <v>230</v>
      </c>
      <c r="F250" s="168">
        <v>41592</v>
      </c>
      <c r="G250" s="166" t="s">
        <v>525</v>
      </c>
      <c r="H250" s="164">
        <v>4</v>
      </c>
      <c r="I250" s="367">
        <f t="shared" si="6"/>
        <v>37.158690820312486</v>
      </c>
      <c r="J250" s="368">
        <v>148.63476328124995</v>
      </c>
      <c r="K250" s="169" t="s">
        <v>526</v>
      </c>
      <c r="L250" s="166" t="s">
        <v>527</v>
      </c>
      <c r="M250" s="164" t="s">
        <v>533</v>
      </c>
      <c r="N250" s="164" t="s">
        <v>528</v>
      </c>
      <c r="O250" s="169" t="s">
        <v>529</v>
      </c>
      <c r="P250" s="165" t="s">
        <v>1056</v>
      </c>
      <c r="Q250" s="302" t="s">
        <v>562</v>
      </c>
    </row>
    <row r="251" spans="1:17" ht="25.5" x14ac:dyDescent="0.2">
      <c r="A251" s="164">
        <f t="shared" si="7"/>
        <v>245</v>
      </c>
      <c r="B251" s="380" t="s">
        <v>559</v>
      </c>
      <c r="C251" s="165">
        <v>58390</v>
      </c>
      <c r="D251" s="170" t="s">
        <v>1055</v>
      </c>
      <c r="E251" s="167" t="s">
        <v>231</v>
      </c>
      <c r="F251" s="168">
        <v>42429</v>
      </c>
      <c r="G251" s="166" t="s">
        <v>560</v>
      </c>
      <c r="H251" s="164">
        <v>527</v>
      </c>
      <c r="I251" s="367">
        <f t="shared" si="6"/>
        <v>1.3451013193785579</v>
      </c>
      <c r="J251" s="368">
        <v>708.86839531250007</v>
      </c>
      <c r="K251" s="169" t="s">
        <v>526</v>
      </c>
      <c r="L251" s="166" t="s">
        <v>527</v>
      </c>
      <c r="M251" s="164" t="s">
        <v>533</v>
      </c>
      <c r="N251" s="164" t="s">
        <v>528</v>
      </c>
      <c r="O251" s="169" t="s">
        <v>529</v>
      </c>
      <c r="P251" s="165" t="s">
        <v>1056</v>
      </c>
      <c r="Q251" s="302" t="s">
        <v>562</v>
      </c>
    </row>
    <row r="252" spans="1:17" ht="25.5" x14ac:dyDescent="0.2">
      <c r="A252" s="164">
        <f t="shared" si="7"/>
        <v>246</v>
      </c>
      <c r="B252" s="380" t="s">
        <v>574</v>
      </c>
      <c r="C252" s="165">
        <v>62644</v>
      </c>
      <c r="D252" s="170" t="s">
        <v>1055</v>
      </c>
      <c r="E252" s="167" t="s">
        <v>232</v>
      </c>
      <c r="F252" s="168">
        <v>42695</v>
      </c>
      <c r="G252" s="166" t="s">
        <v>525</v>
      </c>
      <c r="H252" s="164">
        <v>1</v>
      </c>
      <c r="I252" s="367">
        <f t="shared" si="6"/>
        <v>361.49378496093743</v>
      </c>
      <c r="J252" s="368">
        <v>361.49378496093743</v>
      </c>
      <c r="K252" s="169" t="s">
        <v>526</v>
      </c>
      <c r="L252" s="166" t="s">
        <v>527</v>
      </c>
      <c r="M252" s="164" t="s">
        <v>533</v>
      </c>
      <c r="N252" s="164" t="s">
        <v>528</v>
      </c>
      <c r="O252" s="169" t="s">
        <v>529</v>
      </c>
      <c r="P252" s="165" t="s">
        <v>1056</v>
      </c>
      <c r="Q252" s="302" t="s">
        <v>562</v>
      </c>
    </row>
    <row r="253" spans="1:17" ht="25.5" x14ac:dyDescent="0.2">
      <c r="A253" s="164">
        <f t="shared" si="7"/>
        <v>247</v>
      </c>
      <c r="B253" s="380" t="s">
        <v>566</v>
      </c>
      <c r="C253" s="165">
        <v>2425</v>
      </c>
      <c r="D253" s="170" t="s">
        <v>1055</v>
      </c>
      <c r="E253" s="167" t="s">
        <v>233</v>
      </c>
      <c r="F253" s="168">
        <v>41659</v>
      </c>
      <c r="G253" s="166" t="s">
        <v>525</v>
      </c>
      <c r="H253" s="164">
        <v>6</v>
      </c>
      <c r="I253" s="367">
        <f t="shared" si="6"/>
        <v>50.957112402343739</v>
      </c>
      <c r="J253" s="368">
        <v>305.74267441406244</v>
      </c>
      <c r="K253" s="169" t="s">
        <v>526</v>
      </c>
      <c r="L253" s="166" t="s">
        <v>527</v>
      </c>
      <c r="M253" s="164" t="s">
        <v>533</v>
      </c>
      <c r="N253" s="164" t="s">
        <v>528</v>
      </c>
      <c r="O253" s="169" t="s">
        <v>529</v>
      </c>
      <c r="P253" s="165" t="s">
        <v>1056</v>
      </c>
      <c r="Q253" s="302" t="s">
        <v>562</v>
      </c>
    </row>
    <row r="254" spans="1:17" ht="25.5" x14ac:dyDescent="0.2">
      <c r="A254" s="164">
        <f t="shared" si="7"/>
        <v>248</v>
      </c>
      <c r="B254" s="380" t="s">
        <v>566</v>
      </c>
      <c r="C254" s="165">
        <v>2432</v>
      </c>
      <c r="D254" s="170" t="s">
        <v>1055</v>
      </c>
      <c r="E254" s="167" t="s">
        <v>234</v>
      </c>
      <c r="F254" s="168" t="s">
        <v>576</v>
      </c>
      <c r="G254" s="166" t="s">
        <v>525</v>
      </c>
      <c r="H254" s="164">
        <v>3</v>
      </c>
      <c r="I254" s="367">
        <f t="shared" si="6"/>
        <v>33.628520247395834</v>
      </c>
      <c r="J254" s="368">
        <v>100.88556074218749</v>
      </c>
      <c r="K254" s="169" t="s">
        <v>526</v>
      </c>
      <c r="L254" s="166" t="s">
        <v>527</v>
      </c>
      <c r="M254" s="164" t="s">
        <v>533</v>
      </c>
      <c r="N254" s="164" t="s">
        <v>528</v>
      </c>
      <c r="O254" s="169" t="s">
        <v>529</v>
      </c>
      <c r="P254" s="165" t="s">
        <v>1056</v>
      </c>
      <c r="Q254" s="302" t="s">
        <v>562</v>
      </c>
    </row>
    <row r="255" spans="1:17" ht="30" x14ac:dyDescent="0.2">
      <c r="A255" s="164">
        <f t="shared" si="7"/>
        <v>249</v>
      </c>
      <c r="B255" s="380" t="s">
        <v>566</v>
      </c>
      <c r="C255" s="165">
        <v>18174</v>
      </c>
      <c r="D255" s="170" t="s">
        <v>1055</v>
      </c>
      <c r="E255" s="167" t="s">
        <v>235</v>
      </c>
      <c r="F255" s="168" t="s">
        <v>573</v>
      </c>
      <c r="G255" s="166" t="s">
        <v>525</v>
      </c>
      <c r="H255" s="164">
        <v>2</v>
      </c>
      <c r="I255" s="367">
        <f t="shared" si="6"/>
        <v>52.157729882812482</v>
      </c>
      <c r="J255" s="368">
        <v>104.31545976562496</v>
      </c>
      <c r="K255" s="169" t="s">
        <v>526</v>
      </c>
      <c r="L255" s="166" t="s">
        <v>527</v>
      </c>
      <c r="M255" s="164" t="s">
        <v>533</v>
      </c>
      <c r="N255" s="164" t="s">
        <v>528</v>
      </c>
      <c r="O255" s="169" t="s">
        <v>529</v>
      </c>
      <c r="P255" s="165" t="s">
        <v>1056</v>
      </c>
      <c r="Q255" s="302" t="s">
        <v>562</v>
      </c>
    </row>
    <row r="256" spans="1:17" ht="30" x14ac:dyDescent="0.2">
      <c r="A256" s="164">
        <f t="shared" si="7"/>
        <v>250</v>
      </c>
      <c r="B256" s="380" t="s">
        <v>566</v>
      </c>
      <c r="C256" s="165">
        <v>18179</v>
      </c>
      <c r="D256" s="170" t="s">
        <v>1055</v>
      </c>
      <c r="E256" s="167" t="s">
        <v>236</v>
      </c>
      <c r="F256" s="168" t="s">
        <v>573</v>
      </c>
      <c r="G256" s="166" t="s">
        <v>525</v>
      </c>
      <c r="H256" s="164">
        <v>3</v>
      </c>
      <c r="I256" s="367">
        <f t="shared" si="6"/>
        <v>7.5524527343750023</v>
      </c>
      <c r="J256" s="368">
        <v>22.657358203125007</v>
      </c>
      <c r="K256" s="169" t="s">
        <v>526</v>
      </c>
      <c r="L256" s="166" t="s">
        <v>527</v>
      </c>
      <c r="M256" s="164" t="s">
        <v>533</v>
      </c>
      <c r="N256" s="164" t="s">
        <v>528</v>
      </c>
      <c r="O256" s="169" t="s">
        <v>529</v>
      </c>
      <c r="P256" s="165" t="s">
        <v>1056</v>
      </c>
      <c r="Q256" s="302" t="s">
        <v>562</v>
      </c>
    </row>
    <row r="257" spans="1:895 1151:1919 2175:2943 3199:3967 4223:4991 5247:6015 6271:7039 7295:8063 8319:9087 9343:10111 10367:11135 11391:12159 12415:13183 13439:14207 14463:15231 15487:15743" ht="25.5" x14ac:dyDescent="0.2">
      <c r="A257" s="164">
        <f t="shared" si="7"/>
        <v>251</v>
      </c>
      <c r="B257" s="380" t="s">
        <v>574</v>
      </c>
      <c r="C257" s="165">
        <v>52577</v>
      </c>
      <c r="D257" s="170" t="s">
        <v>1055</v>
      </c>
      <c r="E257" s="167" t="s">
        <v>237</v>
      </c>
      <c r="F257" s="168">
        <v>42026</v>
      </c>
      <c r="G257" s="166" t="s">
        <v>525</v>
      </c>
      <c r="H257" s="164">
        <v>1</v>
      </c>
      <c r="I257" s="367">
        <f t="shared" si="6"/>
        <v>1146.0808609375003</v>
      </c>
      <c r="J257" s="368">
        <v>1146.0808609375003</v>
      </c>
      <c r="K257" s="169" t="s">
        <v>526</v>
      </c>
      <c r="L257" s="166" t="s">
        <v>527</v>
      </c>
      <c r="M257" s="164" t="s">
        <v>533</v>
      </c>
      <c r="N257" s="164" t="s">
        <v>528</v>
      </c>
      <c r="O257" s="169" t="s">
        <v>529</v>
      </c>
      <c r="P257" s="165" t="s">
        <v>1056</v>
      </c>
      <c r="Q257" s="302" t="s">
        <v>562</v>
      </c>
    </row>
    <row r="258" spans="1:895 1151:1919 2175:2943 3199:3967 4223:4991 5247:6015 6271:7039 7295:8063 8319:9087 9343:10111 10367:11135 11391:12159 12415:13183 13439:14207 14463:15231 15487:15743" ht="30" x14ac:dyDescent="0.2">
      <c r="A258" s="164">
        <f t="shared" si="7"/>
        <v>252</v>
      </c>
      <c r="B258" s="380" t="s">
        <v>551</v>
      </c>
      <c r="C258" s="165">
        <v>45989</v>
      </c>
      <c r="D258" s="170" t="s">
        <v>1055</v>
      </c>
      <c r="E258" s="167" t="s">
        <v>238</v>
      </c>
      <c r="F258" s="168">
        <v>41633</v>
      </c>
      <c r="G258" s="166" t="s">
        <v>525</v>
      </c>
      <c r="H258" s="164">
        <v>1</v>
      </c>
      <c r="I258" s="367">
        <f t="shared" si="6"/>
        <v>2356.0230273437501</v>
      </c>
      <c r="J258" s="368">
        <v>2356.0230273437501</v>
      </c>
      <c r="K258" s="169" t="s">
        <v>526</v>
      </c>
      <c r="L258" s="166" t="s">
        <v>527</v>
      </c>
      <c r="M258" s="164" t="s">
        <v>533</v>
      </c>
      <c r="N258" s="164" t="s">
        <v>528</v>
      </c>
      <c r="O258" s="169" t="s">
        <v>529</v>
      </c>
      <c r="P258" s="165" t="s">
        <v>1056</v>
      </c>
      <c r="Q258" s="302" t="s">
        <v>562</v>
      </c>
    </row>
    <row r="259" spans="1:895 1151:1919 2175:2943 3199:3967 4223:4991 5247:6015 6271:7039 7295:8063 8319:9087 9343:10111 10367:11135 11391:12159 12415:13183 13439:14207 14463:15231 15487:15743" ht="30" x14ac:dyDescent="0.2">
      <c r="A259" s="164">
        <f t="shared" si="7"/>
        <v>253</v>
      </c>
      <c r="B259" s="380" t="s">
        <v>551</v>
      </c>
      <c r="C259" s="165">
        <v>17145</v>
      </c>
      <c r="D259" s="170" t="s">
        <v>1055</v>
      </c>
      <c r="E259" s="167" t="s">
        <v>239</v>
      </c>
      <c r="F259" s="168" t="s">
        <v>573</v>
      </c>
      <c r="G259" s="166" t="s">
        <v>525</v>
      </c>
      <c r="H259" s="164">
        <v>6</v>
      </c>
      <c r="I259" s="367">
        <f t="shared" si="6"/>
        <v>213.15392350260413</v>
      </c>
      <c r="J259" s="368">
        <v>1278.9235410156248</v>
      </c>
      <c r="K259" s="169" t="s">
        <v>526</v>
      </c>
      <c r="L259" s="166" t="s">
        <v>527</v>
      </c>
      <c r="M259" s="164" t="s">
        <v>533</v>
      </c>
      <c r="N259" s="164" t="s">
        <v>528</v>
      </c>
      <c r="O259" s="169" t="s">
        <v>529</v>
      </c>
      <c r="P259" s="165" t="s">
        <v>1056</v>
      </c>
      <c r="Q259" s="302" t="s">
        <v>562</v>
      </c>
    </row>
    <row r="260" spans="1:895 1151:1919 2175:2943 3199:3967 4223:4991 5247:6015 6271:7039 7295:8063 8319:9087 9343:10111 10367:11135 11391:12159 12415:13183 13439:14207 14463:15231 15487:15743" ht="25.5" x14ac:dyDescent="0.2">
      <c r="A260" s="164">
        <f t="shared" si="7"/>
        <v>254</v>
      </c>
      <c r="B260" s="380" t="s">
        <v>551</v>
      </c>
      <c r="C260" s="165">
        <v>49740</v>
      </c>
      <c r="D260" s="170" t="s">
        <v>1055</v>
      </c>
      <c r="E260" s="167" t="s">
        <v>240</v>
      </c>
      <c r="F260" s="168">
        <v>41851</v>
      </c>
      <c r="G260" s="166" t="s">
        <v>525</v>
      </c>
      <c r="H260" s="164">
        <v>2</v>
      </c>
      <c r="I260" s="367">
        <f t="shared" si="6"/>
        <v>353.08809335937502</v>
      </c>
      <c r="J260" s="368">
        <v>706.17618671875005</v>
      </c>
      <c r="K260" s="169" t="s">
        <v>526</v>
      </c>
      <c r="L260" s="166" t="s">
        <v>527</v>
      </c>
      <c r="M260" s="164" t="s">
        <v>533</v>
      </c>
      <c r="N260" s="164" t="s">
        <v>528</v>
      </c>
      <c r="O260" s="169" t="s">
        <v>529</v>
      </c>
      <c r="P260" s="165" t="s">
        <v>1056</v>
      </c>
      <c r="Q260" s="302" t="s">
        <v>562</v>
      </c>
    </row>
    <row r="261" spans="1:895 1151:1919 2175:2943 3199:3967 4223:4991 5247:6015 6271:7039 7295:8063 8319:9087 9343:10111 10367:11135 11391:12159 12415:13183 13439:14207 14463:15231 15487:15743" ht="25.5" x14ac:dyDescent="0.2">
      <c r="A261" s="164">
        <f t="shared" si="7"/>
        <v>255</v>
      </c>
      <c r="B261" s="380" t="s">
        <v>551</v>
      </c>
      <c r="C261" s="165">
        <v>17153</v>
      </c>
      <c r="D261" s="170" t="s">
        <v>1055</v>
      </c>
      <c r="E261" s="167" t="s">
        <v>241</v>
      </c>
      <c r="F261" s="168">
        <v>41312</v>
      </c>
      <c r="G261" s="166" t="s">
        <v>525</v>
      </c>
      <c r="H261" s="164">
        <v>30</v>
      </c>
      <c r="I261" s="367">
        <f t="shared" si="6"/>
        <v>46.049319661458313</v>
      </c>
      <c r="J261" s="368">
        <v>1381.4795898437494</v>
      </c>
      <c r="K261" s="169" t="s">
        <v>526</v>
      </c>
      <c r="L261" s="166" t="s">
        <v>527</v>
      </c>
      <c r="M261" s="164" t="s">
        <v>533</v>
      </c>
      <c r="N261" s="164" t="s">
        <v>528</v>
      </c>
      <c r="O261" s="169" t="s">
        <v>529</v>
      </c>
      <c r="P261" s="165" t="s">
        <v>1056</v>
      </c>
      <c r="Q261" s="302" t="s">
        <v>562</v>
      </c>
    </row>
    <row r="262" spans="1:895 1151:1919 2175:2943 3199:3967 4223:4991 5247:6015 6271:7039 7295:8063 8319:9087 9343:10111 10367:11135 11391:12159 12415:13183 13439:14207 14463:15231 15487:15743" ht="30" x14ac:dyDescent="0.2">
      <c r="A262" s="164">
        <f t="shared" si="7"/>
        <v>256</v>
      </c>
      <c r="B262" s="380" t="s">
        <v>574</v>
      </c>
      <c r="C262" s="165">
        <v>16996</v>
      </c>
      <c r="D262" s="170" t="s">
        <v>1055</v>
      </c>
      <c r="E262" s="167" t="s">
        <v>242</v>
      </c>
      <c r="F262" s="168" t="s">
        <v>573</v>
      </c>
      <c r="G262" s="166" t="s">
        <v>525</v>
      </c>
      <c r="H262" s="164">
        <v>2</v>
      </c>
      <c r="I262" s="367">
        <f t="shared" si="6"/>
        <v>30.716722460937497</v>
      </c>
      <c r="J262" s="368">
        <v>61.433444921874994</v>
      </c>
      <c r="K262" s="169" t="s">
        <v>526</v>
      </c>
      <c r="L262" s="166" t="s">
        <v>527</v>
      </c>
      <c r="M262" s="164" t="s">
        <v>533</v>
      </c>
      <c r="N262" s="164" t="s">
        <v>528</v>
      </c>
      <c r="O262" s="169" t="s">
        <v>529</v>
      </c>
      <c r="P262" s="165" t="s">
        <v>1056</v>
      </c>
      <c r="Q262" s="302" t="s">
        <v>562</v>
      </c>
    </row>
    <row r="263" spans="1:895 1151:1919 2175:2943 3199:3967 4223:4991 5247:6015 6271:7039 7295:8063 8319:9087 9343:10111 10367:11135 11391:12159 12415:13183 13439:14207 14463:15231 15487:15743" ht="30" x14ac:dyDescent="0.2">
      <c r="A263" s="164">
        <f t="shared" si="7"/>
        <v>257</v>
      </c>
      <c r="B263" s="380" t="s">
        <v>574</v>
      </c>
      <c r="C263" s="165">
        <v>2667</v>
      </c>
      <c r="D263" s="170" t="s">
        <v>1055</v>
      </c>
      <c r="E263" s="167" t="s">
        <v>243</v>
      </c>
      <c r="F263" s="168" t="s">
        <v>565</v>
      </c>
      <c r="G263" s="166" t="s">
        <v>1085</v>
      </c>
      <c r="H263" s="164">
        <v>2</v>
      </c>
      <c r="I263" s="367">
        <f t="shared" si="6"/>
        <v>16.142041308593754</v>
      </c>
      <c r="J263" s="368">
        <v>32.284082617187508</v>
      </c>
      <c r="K263" s="169" t="s">
        <v>526</v>
      </c>
      <c r="L263" s="166" t="s">
        <v>527</v>
      </c>
      <c r="M263" s="164" t="s">
        <v>533</v>
      </c>
      <c r="N263" s="164" t="s">
        <v>528</v>
      </c>
      <c r="O263" s="169" t="s">
        <v>529</v>
      </c>
      <c r="P263" s="165" t="s">
        <v>1056</v>
      </c>
      <c r="Q263" s="302" t="s">
        <v>562</v>
      </c>
    </row>
    <row r="264" spans="1:895 1151:1919 2175:2943 3199:3967 4223:4991 5247:6015 6271:7039 7295:8063 8319:9087 9343:10111 10367:11135 11391:12159 12415:13183 13439:14207 14463:15231 15487:15743" ht="25.5" x14ac:dyDescent="0.2">
      <c r="A264" s="164">
        <f t="shared" si="7"/>
        <v>258</v>
      </c>
      <c r="B264" s="380" t="s">
        <v>574</v>
      </c>
      <c r="C264" s="165">
        <v>57291</v>
      </c>
      <c r="D264" s="170" t="s">
        <v>1055</v>
      </c>
      <c r="E264" s="167" t="s">
        <v>244</v>
      </c>
      <c r="F264" s="168">
        <v>42332</v>
      </c>
      <c r="G264" s="166" t="s">
        <v>525</v>
      </c>
      <c r="H264" s="164">
        <v>5</v>
      </c>
      <c r="I264" s="367">
        <f t="shared" ref="I264:I327" si="8">J264/H264</f>
        <v>89.280851562500004</v>
      </c>
      <c r="J264" s="368">
        <v>446.40425781250002</v>
      </c>
      <c r="K264" s="169" t="s">
        <v>526</v>
      </c>
      <c r="L264" s="166" t="s">
        <v>527</v>
      </c>
      <c r="M264" s="164" t="s">
        <v>533</v>
      </c>
      <c r="N264" s="164" t="s">
        <v>528</v>
      </c>
      <c r="O264" s="169" t="s">
        <v>529</v>
      </c>
      <c r="P264" s="165" t="s">
        <v>1056</v>
      </c>
      <c r="Q264" s="302" t="s">
        <v>562</v>
      </c>
    </row>
    <row r="265" spans="1:895 1151:1919 2175:2943 3199:3967 4223:4991 5247:6015 6271:7039 7295:8063 8319:9087 9343:10111 10367:11135 11391:12159 12415:13183 13439:14207 14463:15231 15487:15743" s="375" customFormat="1" ht="25.5" x14ac:dyDescent="0.2">
      <c r="A265" s="369">
        <f t="shared" si="7"/>
        <v>259</v>
      </c>
      <c r="B265" s="381" t="s">
        <v>559</v>
      </c>
      <c r="C265" s="370">
        <v>46696</v>
      </c>
      <c r="D265" s="371" t="s">
        <v>1055</v>
      </c>
      <c r="E265" s="372" t="s">
        <v>245</v>
      </c>
      <c r="F265" s="373">
        <v>41681</v>
      </c>
      <c r="G265" s="374" t="s">
        <v>525</v>
      </c>
      <c r="H265" s="369">
        <v>2</v>
      </c>
      <c r="I265" s="367">
        <f t="shared" si="8"/>
        <v>285.83271953125006</v>
      </c>
      <c r="J265" s="368">
        <v>571.66543906250013</v>
      </c>
      <c r="K265" s="300" t="s">
        <v>526</v>
      </c>
      <c r="L265" s="374" t="s">
        <v>527</v>
      </c>
      <c r="M265" s="369" t="s">
        <v>533</v>
      </c>
      <c r="N265" s="369" t="s">
        <v>528</v>
      </c>
      <c r="O265" s="300" t="s">
        <v>529</v>
      </c>
      <c r="P265" s="370" t="s">
        <v>1056</v>
      </c>
      <c r="Q265" s="302" t="s">
        <v>562</v>
      </c>
      <c r="DW265" s="171"/>
      <c r="NS265" s="171"/>
      <c r="XO265" s="171"/>
      <c r="AHK265" s="171"/>
      <c r="ARG265" s="171"/>
      <c r="BBC265" s="171"/>
      <c r="BKY265" s="171"/>
      <c r="BUU265" s="171"/>
      <c r="CEQ265" s="171"/>
      <c r="COM265" s="171"/>
      <c r="CYI265" s="171"/>
      <c r="DIE265" s="171"/>
      <c r="DSA265" s="171"/>
      <c r="EBW265" s="171"/>
      <c r="ELS265" s="171"/>
      <c r="EVO265" s="171"/>
      <c r="FFK265" s="171"/>
      <c r="FPG265" s="171"/>
      <c r="FZC265" s="171"/>
      <c r="GIY265" s="171"/>
      <c r="GSU265" s="171"/>
      <c r="HCQ265" s="171"/>
      <c r="HMM265" s="171"/>
      <c r="HWI265" s="171"/>
      <c r="IGE265" s="171"/>
      <c r="IQA265" s="171"/>
      <c r="IZW265" s="171"/>
      <c r="JJS265" s="171"/>
      <c r="JTO265" s="171"/>
      <c r="KDK265" s="171"/>
      <c r="KNG265" s="171"/>
      <c r="KXC265" s="171"/>
      <c r="LGY265" s="171"/>
      <c r="LQU265" s="171"/>
      <c r="MAQ265" s="171"/>
      <c r="MKM265" s="171"/>
      <c r="MUI265" s="171"/>
      <c r="NEE265" s="171"/>
      <c r="NOA265" s="171"/>
      <c r="NXW265" s="171"/>
      <c r="OHS265" s="171"/>
      <c r="ORO265" s="171"/>
      <c r="PBK265" s="171"/>
      <c r="PLG265" s="171"/>
      <c r="PVC265" s="171"/>
      <c r="QEY265" s="171"/>
      <c r="QOU265" s="171"/>
      <c r="QYQ265" s="171"/>
      <c r="RIM265" s="171"/>
      <c r="RSI265" s="171"/>
      <c r="SCE265" s="171"/>
      <c r="SMA265" s="171"/>
      <c r="SVW265" s="171"/>
      <c r="TFS265" s="171"/>
      <c r="TPO265" s="171"/>
      <c r="TZK265" s="171"/>
      <c r="UJG265" s="171"/>
      <c r="UTC265" s="171"/>
      <c r="VCY265" s="171"/>
      <c r="VMU265" s="171"/>
      <c r="VWQ265" s="171"/>
      <c r="WGM265" s="171"/>
    </row>
    <row r="266" spans="1:895 1151:1919 2175:2943 3199:3967 4223:4991 5247:6015 6271:7039 7295:8063 8319:9087 9343:10111 10367:11135 11391:12159 12415:13183 13439:14207 14463:15231 15487:15743" ht="25.5" x14ac:dyDescent="0.2">
      <c r="A266" s="164">
        <f t="shared" si="7"/>
        <v>260</v>
      </c>
      <c r="B266" s="380" t="s">
        <v>566</v>
      </c>
      <c r="C266" s="165">
        <v>2760</v>
      </c>
      <c r="D266" s="170" t="s">
        <v>1055</v>
      </c>
      <c r="E266" s="167" t="s">
        <v>248</v>
      </c>
      <c r="F266" s="168" t="s">
        <v>576</v>
      </c>
      <c r="G266" s="166" t="s">
        <v>1086</v>
      </c>
      <c r="H266" s="164">
        <v>1</v>
      </c>
      <c r="I266" s="367">
        <f t="shared" si="8"/>
        <v>397.18145898437501</v>
      </c>
      <c r="J266" s="368">
        <v>397.18145898437501</v>
      </c>
      <c r="K266" s="169" t="s">
        <v>526</v>
      </c>
      <c r="L266" s="166" t="s">
        <v>527</v>
      </c>
      <c r="M266" s="164" t="s">
        <v>533</v>
      </c>
      <c r="N266" s="164" t="s">
        <v>528</v>
      </c>
      <c r="O266" s="169" t="s">
        <v>529</v>
      </c>
      <c r="P266" s="165" t="s">
        <v>1056</v>
      </c>
      <c r="Q266" s="302" t="s">
        <v>589</v>
      </c>
    </row>
    <row r="267" spans="1:895 1151:1919 2175:2943 3199:3967 4223:4991 5247:6015 6271:7039 7295:8063 8319:9087 9343:10111 10367:11135 11391:12159 12415:13183 13439:14207 14463:15231 15487:15743" ht="25.5" x14ac:dyDescent="0.2">
      <c r="A267" s="164">
        <f t="shared" si="7"/>
        <v>261</v>
      </c>
      <c r="B267" s="380" t="s">
        <v>566</v>
      </c>
      <c r="C267" s="165">
        <v>35183</v>
      </c>
      <c r="D267" s="170" t="s">
        <v>1055</v>
      </c>
      <c r="E267" s="167" t="s">
        <v>249</v>
      </c>
      <c r="F267" s="168" t="s">
        <v>1076</v>
      </c>
      <c r="G267" s="166" t="s">
        <v>525</v>
      </c>
      <c r="H267" s="164">
        <v>6</v>
      </c>
      <c r="I267" s="367">
        <f t="shared" si="8"/>
        <v>1838.7956748046879</v>
      </c>
      <c r="J267" s="368">
        <v>11032.774048828127</v>
      </c>
      <c r="K267" s="169" t="s">
        <v>526</v>
      </c>
      <c r="L267" s="166" t="s">
        <v>527</v>
      </c>
      <c r="M267" s="164" t="s">
        <v>533</v>
      </c>
      <c r="N267" s="164" t="s">
        <v>528</v>
      </c>
      <c r="O267" s="169" t="s">
        <v>529</v>
      </c>
      <c r="P267" s="165" t="s">
        <v>1056</v>
      </c>
      <c r="Q267" s="302" t="s">
        <v>589</v>
      </c>
    </row>
    <row r="268" spans="1:895 1151:1919 2175:2943 3199:3967 4223:4991 5247:6015 6271:7039 7295:8063 8319:9087 9343:10111 10367:11135 11391:12159 12415:13183 13439:14207 14463:15231 15487:15743" ht="25.5" x14ac:dyDescent="0.2">
      <c r="A268" s="164">
        <f t="shared" si="7"/>
        <v>262</v>
      </c>
      <c r="B268" s="380" t="s">
        <v>559</v>
      </c>
      <c r="C268" s="165">
        <v>17183</v>
      </c>
      <c r="D268" s="170" t="s">
        <v>1055</v>
      </c>
      <c r="E268" s="167" t="s">
        <v>253</v>
      </c>
      <c r="F268" s="168">
        <v>40382</v>
      </c>
      <c r="G268" s="166" t="s">
        <v>525</v>
      </c>
      <c r="H268" s="164">
        <v>2</v>
      </c>
      <c r="I268" s="367">
        <f t="shared" si="8"/>
        <v>765.9356717773436</v>
      </c>
      <c r="J268" s="368">
        <v>1531.8713435546872</v>
      </c>
      <c r="K268" s="169" t="s">
        <v>526</v>
      </c>
      <c r="L268" s="166" t="s">
        <v>527</v>
      </c>
      <c r="M268" s="164" t="s">
        <v>533</v>
      </c>
      <c r="N268" s="164" t="s">
        <v>528</v>
      </c>
      <c r="O268" s="169" t="s">
        <v>529</v>
      </c>
      <c r="P268" s="165" t="s">
        <v>1056</v>
      </c>
      <c r="Q268" s="302" t="s">
        <v>589</v>
      </c>
    </row>
    <row r="269" spans="1:895 1151:1919 2175:2943 3199:3967 4223:4991 5247:6015 6271:7039 7295:8063 8319:9087 9343:10111 10367:11135 11391:12159 12415:13183 13439:14207 14463:15231 15487:15743" ht="25.5" x14ac:dyDescent="0.2">
      <c r="A269" s="164">
        <f t="shared" si="7"/>
        <v>263</v>
      </c>
      <c r="B269" s="380" t="s">
        <v>559</v>
      </c>
      <c r="C269" s="165">
        <v>11734</v>
      </c>
      <c r="D269" s="170" t="s">
        <v>1055</v>
      </c>
      <c r="E269" s="167" t="s">
        <v>254</v>
      </c>
      <c r="F269" s="168">
        <v>41027</v>
      </c>
      <c r="G269" s="166" t="s">
        <v>525</v>
      </c>
      <c r="H269" s="164">
        <v>1</v>
      </c>
      <c r="I269" s="367">
        <f t="shared" si="8"/>
        <v>1251.9131681640624</v>
      </c>
      <c r="J269" s="368">
        <v>1251.9131681640624</v>
      </c>
      <c r="K269" s="169" t="s">
        <v>526</v>
      </c>
      <c r="L269" s="166" t="s">
        <v>527</v>
      </c>
      <c r="M269" s="164" t="s">
        <v>533</v>
      </c>
      <c r="N269" s="164" t="s">
        <v>528</v>
      </c>
      <c r="O269" s="169" t="s">
        <v>529</v>
      </c>
      <c r="P269" s="165" t="s">
        <v>1056</v>
      </c>
      <c r="Q269" s="302" t="s">
        <v>562</v>
      </c>
    </row>
    <row r="270" spans="1:895 1151:1919 2175:2943 3199:3967 4223:4991 5247:6015 6271:7039 7295:8063 8319:9087 9343:10111 10367:11135 11391:12159 12415:13183 13439:14207 14463:15231 15487:15743" ht="30" x14ac:dyDescent="0.2">
      <c r="A270" s="164">
        <f t="shared" si="7"/>
        <v>264</v>
      </c>
      <c r="B270" s="380" t="s">
        <v>566</v>
      </c>
      <c r="C270" s="165">
        <v>2874</v>
      </c>
      <c r="D270" s="170" t="s">
        <v>1055</v>
      </c>
      <c r="E270" s="167" t="s">
        <v>255</v>
      </c>
      <c r="F270" s="168" t="s">
        <v>573</v>
      </c>
      <c r="G270" s="166" t="s">
        <v>525</v>
      </c>
      <c r="H270" s="164">
        <v>14</v>
      </c>
      <c r="I270" s="367">
        <f t="shared" si="8"/>
        <v>46.403971512276776</v>
      </c>
      <c r="J270" s="368">
        <v>649.65560117187488</v>
      </c>
      <c r="K270" s="169" t="s">
        <v>526</v>
      </c>
      <c r="L270" s="166" t="s">
        <v>527</v>
      </c>
      <c r="M270" s="164" t="s">
        <v>533</v>
      </c>
      <c r="N270" s="164" t="s">
        <v>528</v>
      </c>
      <c r="O270" s="169" t="s">
        <v>529</v>
      </c>
      <c r="P270" s="165" t="s">
        <v>1056</v>
      </c>
      <c r="Q270" s="302" t="s">
        <v>571</v>
      </c>
    </row>
    <row r="271" spans="1:895 1151:1919 2175:2943 3199:3967 4223:4991 5247:6015 6271:7039 7295:8063 8319:9087 9343:10111 10367:11135 11391:12159 12415:13183 13439:14207 14463:15231 15487:15743" ht="30" x14ac:dyDescent="0.2">
      <c r="A271" s="164">
        <f t="shared" si="7"/>
        <v>265</v>
      </c>
      <c r="B271" s="380" t="s">
        <v>566</v>
      </c>
      <c r="C271" s="165">
        <v>17792</v>
      </c>
      <c r="D271" s="170" t="s">
        <v>1055</v>
      </c>
      <c r="E271" s="167" t="s">
        <v>256</v>
      </c>
      <c r="F271" s="168" t="s">
        <v>573</v>
      </c>
      <c r="G271" s="166" t="s">
        <v>525</v>
      </c>
      <c r="H271" s="164">
        <v>3</v>
      </c>
      <c r="I271" s="367">
        <f t="shared" si="8"/>
        <v>112.34942923177084</v>
      </c>
      <c r="J271" s="368">
        <v>337.04828769531252</v>
      </c>
      <c r="K271" s="169" t="s">
        <v>526</v>
      </c>
      <c r="L271" s="166" t="s">
        <v>527</v>
      </c>
      <c r="M271" s="164" t="s">
        <v>533</v>
      </c>
      <c r="N271" s="164" t="s">
        <v>528</v>
      </c>
      <c r="O271" s="169" t="s">
        <v>529</v>
      </c>
      <c r="P271" s="165" t="s">
        <v>1056</v>
      </c>
      <c r="Q271" s="302" t="s">
        <v>567</v>
      </c>
    </row>
    <row r="272" spans="1:895 1151:1919 2175:2943 3199:3967 4223:4991 5247:6015 6271:7039 7295:8063 8319:9087 9343:10111 10367:11135 11391:12159 12415:13183 13439:14207 14463:15231 15487:15743" ht="25.5" x14ac:dyDescent="0.2">
      <c r="A272" s="164">
        <f t="shared" si="7"/>
        <v>266</v>
      </c>
      <c r="B272" s="380" t="s">
        <v>566</v>
      </c>
      <c r="C272" s="165">
        <v>12736</v>
      </c>
      <c r="D272" s="170" t="s">
        <v>1055</v>
      </c>
      <c r="E272" s="167" t="s">
        <v>257</v>
      </c>
      <c r="F272" s="168">
        <v>40786</v>
      </c>
      <c r="G272" s="166" t="s">
        <v>525</v>
      </c>
      <c r="H272" s="164">
        <v>1</v>
      </c>
      <c r="I272" s="367">
        <f t="shared" si="8"/>
        <v>1345.1019996093748</v>
      </c>
      <c r="J272" s="368">
        <v>1345.1019996093748</v>
      </c>
      <c r="K272" s="169" t="s">
        <v>526</v>
      </c>
      <c r="L272" s="166" t="s">
        <v>527</v>
      </c>
      <c r="M272" s="164" t="s">
        <v>533</v>
      </c>
      <c r="N272" s="164" t="s">
        <v>528</v>
      </c>
      <c r="O272" s="169" t="s">
        <v>529</v>
      </c>
      <c r="P272" s="165" t="s">
        <v>1056</v>
      </c>
      <c r="Q272" s="302" t="s">
        <v>567</v>
      </c>
    </row>
    <row r="273" spans="1:17" ht="25.5" x14ac:dyDescent="0.2">
      <c r="A273" s="164">
        <f t="shared" si="7"/>
        <v>267</v>
      </c>
      <c r="B273" s="380" t="s">
        <v>574</v>
      </c>
      <c r="C273" s="165">
        <v>57299</v>
      </c>
      <c r="D273" s="170" t="s">
        <v>1055</v>
      </c>
      <c r="E273" s="167" t="s">
        <v>258</v>
      </c>
      <c r="F273" s="168">
        <v>42333</v>
      </c>
      <c r="G273" s="166" t="s">
        <v>525</v>
      </c>
      <c r="H273" s="164">
        <v>112</v>
      </c>
      <c r="I273" s="367">
        <f t="shared" si="8"/>
        <v>8.3329185267857149</v>
      </c>
      <c r="J273" s="368">
        <v>933.28687500000001</v>
      </c>
      <c r="K273" s="169" t="s">
        <v>526</v>
      </c>
      <c r="L273" s="166" t="s">
        <v>527</v>
      </c>
      <c r="M273" s="164" t="s">
        <v>533</v>
      </c>
      <c r="N273" s="164" t="s">
        <v>528</v>
      </c>
      <c r="O273" s="169" t="s">
        <v>529</v>
      </c>
      <c r="P273" s="165" t="s">
        <v>1056</v>
      </c>
      <c r="Q273" s="302" t="s">
        <v>567</v>
      </c>
    </row>
    <row r="274" spans="1:17" ht="25.5" x14ac:dyDescent="0.2">
      <c r="A274" s="164">
        <f t="shared" si="7"/>
        <v>268</v>
      </c>
      <c r="B274" s="380" t="s">
        <v>551</v>
      </c>
      <c r="C274" s="165">
        <v>35844</v>
      </c>
      <c r="D274" s="170" t="s">
        <v>1055</v>
      </c>
      <c r="E274" s="167" t="s">
        <v>259</v>
      </c>
      <c r="F274" s="168">
        <v>42004</v>
      </c>
      <c r="G274" s="166" t="s">
        <v>525</v>
      </c>
      <c r="H274" s="164">
        <v>1</v>
      </c>
      <c r="I274" s="367">
        <f t="shared" si="8"/>
        <v>335.43041484374999</v>
      </c>
      <c r="J274" s="368">
        <v>335.43041484374999</v>
      </c>
      <c r="K274" s="169" t="s">
        <v>526</v>
      </c>
      <c r="L274" s="166" t="s">
        <v>527</v>
      </c>
      <c r="M274" s="164" t="s">
        <v>533</v>
      </c>
      <c r="N274" s="164" t="s">
        <v>528</v>
      </c>
      <c r="O274" s="169" t="s">
        <v>529</v>
      </c>
      <c r="P274" s="165" t="s">
        <v>1056</v>
      </c>
      <c r="Q274" s="302" t="s">
        <v>567</v>
      </c>
    </row>
    <row r="275" spans="1:17" ht="25.5" x14ac:dyDescent="0.2">
      <c r="A275" s="164">
        <f t="shared" si="7"/>
        <v>269</v>
      </c>
      <c r="B275" s="380" t="s">
        <v>551</v>
      </c>
      <c r="C275" s="165">
        <v>47683</v>
      </c>
      <c r="D275" s="170" t="s">
        <v>1055</v>
      </c>
      <c r="E275" s="167" t="s">
        <v>260</v>
      </c>
      <c r="F275" s="168">
        <v>41738</v>
      </c>
      <c r="G275" s="166" t="s">
        <v>525</v>
      </c>
      <c r="H275" s="164">
        <v>1</v>
      </c>
      <c r="I275" s="367">
        <f t="shared" si="8"/>
        <v>468.22984374999999</v>
      </c>
      <c r="J275" s="368">
        <v>468.22984374999999</v>
      </c>
      <c r="K275" s="169" t="s">
        <v>526</v>
      </c>
      <c r="L275" s="166" t="s">
        <v>527</v>
      </c>
      <c r="M275" s="164" t="s">
        <v>533</v>
      </c>
      <c r="N275" s="164" t="s">
        <v>528</v>
      </c>
      <c r="O275" s="169" t="s">
        <v>529</v>
      </c>
      <c r="P275" s="165" t="s">
        <v>1056</v>
      </c>
      <c r="Q275" s="302" t="s">
        <v>567</v>
      </c>
    </row>
    <row r="276" spans="1:17" ht="25.5" x14ac:dyDescent="0.2">
      <c r="A276" s="164">
        <f t="shared" si="7"/>
        <v>270</v>
      </c>
      <c r="B276" s="380" t="s">
        <v>551</v>
      </c>
      <c r="C276" s="165">
        <v>48242</v>
      </c>
      <c r="D276" s="170" t="s">
        <v>1055</v>
      </c>
      <c r="E276" s="167" t="s">
        <v>261</v>
      </c>
      <c r="F276" s="168">
        <v>41759</v>
      </c>
      <c r="G276" s="166" t="s">
        <v>525</v>
      </c>
      <c r="H276" s="164">
        <v>6</v>
      </c>
      <c r="I276" s="367">
        <f t="shared" si="8"/>
        <v>6555.2111458333338</v>
      </c>
      <c r="J276" s="368">
        <v>39331.266875000001</v>
      </c>
      <c r="K276" s="169" t="s">
        <v>526</v>
      </c>
      <c r="L276" s="166" t="s">
        <v>527</v>
      </c>
      <c r="M276" s="164" t="s">
        <v>533</v>
      </c>
      <c r="N276" s="164" t="s">
        <v>528</v>
      </c>
      <c r="O276" s="169" t="s">
        <v>529</v>
      </c>
      <c r="P276" s="165" t="s">
        <v>1056</v>
      </c>
      <c r="Q276" s="302" t="s">
        <v>567</v>
      </c>
    </row>
    <row r="277" spans="1:17" ht="25.5" x14ac:dyDescent="0.2">
      <c r="A277" s="164">
        <f t="shared" si="7"/>
        <v>271</v>
      </c>
      <c r="B277" s="380" t="s">
        <v>551</v>
      </c>
      <c r="C277" s="165">
        <v>42300</v>
      </c>
      <c r="D277" s="170" t="s">
        <v>1055</v>
      </c>
      <c r="E277" s="167" t="s">
        <v>262</v>
      </c>
      <c r="F277" s="168">
        <v>41410</v>
      </c>
      <c r="G277" s="166" t="s">
        <v>525</v>
      </c>
      <c r="H277" s="164">
        <v>2</v>
      </c>
      <c r="I277" s="367">
        <f t="shared" si="8"/>
        <v>1130.8944531249999</v>
      </c>
      <c r="J277" s="368">
        <v>2261.7889062499999</v>
      </c>
      <c r="K277" s="169" t="s">
        <v>526</v>
      </c>
      <c r="L277" s="166" t="s">
        <v>527</v>
      </c>
      <c r="M277" s="164" t="s">
        <v>533</v>
      </c>
      <c r="N277" s="164" t="s">
        <v>528</v>
      </c>
      <c r="O277" s="169" t="s">
        <v>529</v>
      </c>
      <c r="P277" s="165" t="s">
        <v>1056</v>
      </c>
      <c r="Q277" s="302" t="s">
        <v>567</v>
      </c>
    </row>
    <row r="278" spans="1:17" ht="25.5" x14ac:dyDescent="0.2">
      <c r="A278" s="164">
        <f t="shared" si="7"/>
        <v>272</v>
      </c>
      <c r="B278" s="380" t="s">
        <v>551</v>
      </c>
      <c r="C278" s="165">
        <v>39894</v>
      </c>
      <c r="D278" s="170" t="s">
        <v>1055</v>
      </c>
      <c r="E278" s="167" t="s">
        <v>263</v>
      </c>
      <c r="F278" s="168" t="s">
        <v>590</v>
      </c>
      <c r="G278" s="166" t="s">
        <v>525</v>
      </c>
      <c r="H278" s="164">
        <v>3</v>
      </c>
      <c r="I278" s="367">
        <f t="shared" si="8"/>
        <v>1218.7846158854165</v>
      </c>
      <c r="J278" s="368">
        <v>3656.3538476562494</v>
      </c>
      <c r="K278" s="169" t="s">
        <v>526</v>
      </c>
      <c r="L278" s="166" t="s">
        <v>527</v>
      </c>
      <c r="M278" s="164" t="s">
        <v>533</v>
      </c>
      <c r="N278" s="164" t="s">
        <v>528</v>
      </c>
      <c r="O278" s="169" t="s">
        <v>529</v>
      </c>
      <c r="P278" s="165" t="s">
        <v>1056</v>
      </c>
      <c r="Q278" s="302" t="s">
        <v>567</v>
      </c>
    </row>
    <row r="279" spans="1:17" ht="30" x14ac:dyDescent="0.2">
      <c r="A279" s="164">
        <f t="shared" si="7"/>
        <v>273</v>
      </c>
      <c r="B279" s="380" t="s">
        <v>564</v>
      </c>
      <c r="C279" s="165">
        <v>40790</v>
      </c>
      <c r="D279" s="170" t="s">
        <v>1055</v>
      </c>
      <c r="E279" s="167" t="s">
        <v>23</v>
      </c>
      <c r="F279" s="168">
        <v>42005</v>
      </c>
      <c r="G279" s="166" t="s">
        <v>525</v>
      </c>
      <c r="H279" s="164">
        <v>1</v>
      </c>
      <c r="I279" s="367">
        <f t="shared" si="8"/>
        <v>53.883730664062476</v>
      </c>
      <c r="J279" s="368">
        <v>53.883730664062476</v>
      </c>
      <c r="K279" s="169" t="s">
        <v>526</v>
      </c>
      <c r="L279" s="166" t="s">
        <v>527</v>
      </c>
      <c r="M279" s="164" t="s">
        <v>533</v>
      </c>
      <c r="N279" s="164" t="s">
        <v>528</v>
      </c>
      <c r="O279" s="169" t="s">
        <v>529</v>
      </c>
      <c r="P279" s="165" t="s">
        <v>1056</v>
      </c>
      <c r="Q279" s="302" t="s">
        <v>571</v>
      </c>
    </row>
    <row r="280" spans="1:17" ht="25.5" x14ac:dyDescent="0.2">
      <c r="A280" s="164">
        <f t="shared" si="7"/>
        <v>274</v>
      </c>
      <c r="B280" s="380" t="s">
        <v>564</v>
      </c>
      <c r="C280" s="165">
        <v>5775</v>
      </c>
      <c r="D280" s="170" t="s">
        <v>1055</v>
      </c>
      <c r="E280" s="167" t="s">
        <v>264</v>
      </c>
      <c r="F280" s="168">
        <v>40478</v>
      </c>
      <c r="G280" s="166" t="s">
        <v>525</v>
      </c>
      <c r="H280" s="164">
        <v>2</v>
      </c>
      <c r="I280" s="367">
        <f t="shared" si="8"/>
        <v>41.556166894531259</v>
      </c>
      <c r="J280" s="368">
        <v>83.112333789062518</v>
      </c>
      <c r="K280" s="169" t="s">
        <v>526</v>
      </c>
      <c r="L280" s="166" t="s">
        <v>527</v>
      </c>
      <c r="M280" s="164" t="s">
        <v>533</v>
      </c>
      <c r="N280" s="164" t="s">
        <v>528</v>
      </c>
      <c r="O280" s="169" t="s">
        <v>529</v>
      </c>
      <c r="P280" s="165" t="s">
        <v>1056</v>
      </c>
      <c r="Q280" s="302" t="s">
        <v>567</v>
      </c>
    </row>
    <row r="281" spans="1:17" ht="30" x14ac:dyDescent="0.2">
      <c r="A281" s="164">
        <f t="shared" si="7"/>
        <v>275</v>
      </c>
      <c r="B281" s="380" t="s">
        <v>564</v>
      </c>
      <c r="C281" s="165">
        <v>41570</v>
      </c>
      <c r="D281" s="170" t="s">
        <v>1055</v>
      </c>
      <c r="E281" s="167" t="s">
        <v>265</v>
      </c>
      <c r="F281" s="168" t="s">
        <v>565</v>
      </c>
      <c r="G281" s="166" t="s">
        <v>525</v>
      </c>
      <c r="H281" s="164">
        <v>1</v>
      </c>
      <c r="I281" s="367">
        <f t="shared" si="8"/>
        <v>376.62741855468744</v>
      </c>
      <c r="J281" s="368">
        <v>376.62741855468744</v>
      </c>
      <c r="K281" s="169" t="s">
        <v>526</v>
      </c>
      <c r="L281" s="166" t="s">
        <v>527</v>
      </c>
      <c r="M281" s="164" t="s">
        <v>533</v>
      </c>
      <c r="N281" s="164" t="s">
        <v>528</v>
      </c>
      <c r="O281" s="169" t="s">
        <v>529</v>
      </c>
      <c r="P281" s="165" t="s">
        <v>1056</v>
      </c>
      <c r="Q281" s="302" t="s">
        <v>567</v>
      </c>
    </row>
    <row r="282" spans="1:17" ht="25.5" x14ac:dyDescent="0.2">
      <c r="A282" s="164">
        <f t="shared" si="7"/>
        <v>276</v>
      </c>
      <c r="B282" s="380" t="s">
        <v>564</v>
      </c>
      <c r="C282" s="165">
        <v>37660</v>
      </c>
      <c r="D282" s="170" t="s">
        <v>1055</v>
      </c>
      <c r="E282" s="167" t="s">
        <v>266</v>
      </c>
      <c r="F282" s="168">
        <v>42100</v>
      </c>
      <c r="G282" s="166" t="s">
        <v>525</v>
      </c>
      <c r="H282" s="164">
        <v>3</v>
      </c>
      <c r="I282" s="367">
        <f t="shared" si="8"/>
        <v>1496.4240244791663</v>
      </c>
      <c r="J282" s="368">
        <v>4489.2720734374989</v>
      </c>
      <c r="K282" s="169" t="s">
        <v>526</v>
      </c>
      <c r="L282" s="166" t="s">
        <v>527</v>
      </c>
      <c r="M282" s="164" t="s">
        <v>533</v>
      </c>
      <c r="N282" s="164" t="s">
        <v>528</v>
      </c>
      <c r="O282" s="169" t="s">
        <v>529</v>
      </c>
      <c r="P282" s="165" t="s">
        <v>1056</v>
      </c>
      <c r="Q282" s="302" t="s">
        <v>567</v>
      </c>
    </row>
    <row r="283" spans="1:17" ht="25.5" x14ac:dyDescent="0.2">
      <c r="A283" s="164">
        <f t="shared" si="7"/>
        <v>277</v>
      </c>
      <c r="B283" s="380" t="s">
        <v>564</v>
      </c>
      <c r="C283" s="165">
        <v>39697</v>
      </c>
      <c r="D283" s="170" t="s">
        <v>1055</v>
      </c>
      <c r="E283" s="167" t="s">
        <v>267</v>
      </c>
      <c r="F283" s="168" t="s">
        <v>591</v>
      </c>
      <c r="G283" s="166" t="s">
        <v>525</v>
      </c>
      <c r="H283" s="164">
        <v>3</v>
      </c>
      <c r="I283" s="367">
        <f t="shared" si="8"/>
        <v>4305.4424485677082</v>
      </c>
      <c r="J283" s="368">
        <v>12916.327345703125</v>
      </c>
      <c r="K283" s="169" t="s">
        <v>526</v>
      </c>
      <c r="L283" s="166" t="s">
        <v>527</v>
      </c>
      <c r="M283" s="164" t="s">
        <v>533</v>
      </c>
      <c r="N283" s="164" t="s">
        <v>528</v>
      </c>
      <c r="O283" s="169" t="s">
        <v>529</v>
      </c>
      <c r="P283" s="165" t="s">
        <v>1056</v>
      </c>
      <c r="Q283" s="302" t="s">
        <v>567</v>
      </c>
    </row>
    <row r="284" spans="1:17" ht="25.5" x14ac:dyDescent="0.2">
      <c r="A284" s="164">
        <f t="shared" si="7"/>
        <v>278</v>
      </c>
      <c r="B284" s="380" t="s">
        <v>564</v>
      </c>
      <c r="C284" s="165">
        <v>39696</v>
      </c>
      <c r="D284" s="170" t="s">
        <v>1055</v>
      </c>
      <c r="E284" s="167" t="s">
        <v>268</v>
      </c>
      <c r="F284" s="168" t="s">
        <v>591</v>
      </c>
      <c r="G284" s="166" t="s">
        <v>525</v>
      </c>
      <c r="H284" s="164">
        <v>20</v>
      </c>
      <c r="I284" s="367">
        <f t="shared" si="8"/>
        <v>3675.9057895898432</v>
      </c>
      <c r="J284" s="368">
        <v>73518.115791796867</v>
      </c>
      <c r="K284" s="169" t="s">
        <v>526</v>
      </c>
      <c r="L284" s="166" t="s">
        <v>527</v>
      </c>
      <c r="M284" s="164" t="s">
        <v>533</v>
      </c>
      <c r="N284" s="164" t="s">
        <v>528</v>
      </c>
      <c r="O284" s="169" t="s">
        <v>529</v>
      </c>
      <c r="P284" s="165" t="s">
        <v>1056</v>
      </c>
      <c r="Q284" s="302" t="s">
        <v>567</v>
      </c>
    </row>
    <row r="285" spans="1:17" ht="30" x14ac:dyDescent="0.2">
      <c r="A285" s="164">
        <f t="shared" si="7"/>
        <v>279</v>
      </c>
      <c r="B285" s="380" t="s">
        <v>561</v>
      </c>
      <c r="C285" s="165">
        <v>45162</v>
      </c>
      <c r="D285" s="170" t="s">
        <v>1055</v>
      </c>
      <c r="E285" s="167" t="s">
        <v>269</v>
      </c>
      <c r="F285" s="168" t="s">
        <v>1065</v>
      </c>
      <c r="G285" s="166" t="s">
        <v>525</v>
      </c>
      <c r="H285" s="164">
        <v>1</v>
      </c>
      <c r="I285" s="367">
        <f t="shared" si="8"/>
        <v>205.79685488281245</v>
      </c>
      <c r="J285" s="368">
        <v>205.79685488281245</v>
      </c>
      <c r="K285" s="169" t="s">
        <v>526</v>
      </c>
      <c r="L285" s="166" t="s">
        <v>527</v>
      </c>
      <c r="M285" s="164" t="s">
        <v>533</v>
      </c>
      <c r="N285" s="164" t="s">
        <v>528</v>
      </c>
      <c r="O285" s="169" t="s">
        <v>529</v>
      </c>
      <c r="P285" s="165" t="s">
        <v>1056</v>
      </c>
      <c r="Q285" s="302" t="s">
        <v>567</v>
      </c>
    </row>
    <row r="286" spans="1:17" ht="25.5" x14ac:dyDescent="0.2">
      <c r="A286" s="164">
        <f t="shared" si="7"/>
        <v>280</v>
      </c>
      <c r="B286" s="380" t="s">
        <v>564</v>
      </c>
      <c r="C286" s="165">
        <v>43344</v>
      </c>
      <c r="D286" s="170" t="s">
        <v>1055</v>
      </c>
      <c r="E286" s="167" t="s">
        <v>270</v>
      </c>
      <c r="F286" s="168">
        <v>41470</v>
      </c>
      <c r="G286" s="166" t="s">
        <v>525</v>
      </c>
      <c r="H286" s="164">
        <v>2</v>
      </c>
      <c r="I286" s="367">
        <f t="shared" si="8"/>
        <v>4388.3890921875009</v>
      </c>
      <c r="J286" s="368">
        <v>8776.7781843750017</v>
      </c>
      <c r="K286" s="169" t="s">
        <v>526</v>
      </c>
      <c r="L286" s="166" t="s">
        <v>527</v>
      </c>
      <c r="M286" s="164" t="s">
        <v>533</v>
      </c>
      <c r="N286" s="164" t="s">
        <v>528</v>
      </c>
      <c r="O286" s="169" t="s">
        <v>529</v>
      </c>
      <c r="P286" s="165" t="s">
        <v>1056</v>
      </c>
      <c r="Q286" s="302" t="s">
        <v>567</v>
      </c>
    </row>
    <row r="287" spans="1:17" ht="25.5" x14ac:dyDescent="0.2">
      <c r="A287" s="164">
        <f t="shared" si="7"/>
        <v>281</v>
      </c>
      <c r="B287" s="380" t="s">
        <v>564</v>
      </c>
      <c r="C287" s="165">
        <v>43345</v>
      </c>
      <c r="D287" s="170" t="s">
        <v>1055</v>
      </c>
      <c r="E287" s="167" t="s">
        <v>271</v>
      </c>
      <c r="F287" s="168">
        <v>41470</v>
      </c>
      <c r="G287" s="166" t="s">
        <v>525</v>
      </c>
      <c r="H287" s="164">
        <v>6</v>
      </c>
      <c r="I287" s="367">
        <f t="shared" si="8"/>
        <v>3778.8901639973956</v>
      </c>
      <c r="J287" s="368">
        <v>22673.340983984373</v>
      </c>
      <c r="K287" s="169" t="s">
        <v>526</v>
      </c>
      <c r="L287" s="166" t="s">
        <v>527</v>
      </c>
      <c r="M287" s="164" t="s">
        <v>533</v>
      </c>
      <c r="N287" s="164" t="s">
        <v>528</v>
      </c>
      <c r="O287" s="169" t="s">
        <v>529</v>
      </c>
      <c r="P287" s="165" t="s">
        <v>1056</v>
      </c>
      <c r="Q287" s="302" t="s">
        <v>567</v>
      </c>
    </row>
    <row r="288" spans="1:17" ht="25.5" x14ac:dyDescent="0.2">
      <c r="A288" s="164">
        <f t="shared" si="7"/>
        <v>282</v>
      </c>
      <c r="B288" s="380" t="s">
        <v>564</v>
      </c>
      <c r="C288" s="165">
        <v>42073</v>
      </c>
      <c r="D288" s="170" t="s">
        <v>1055</v>
      </c>
      <c r="E288" s="167" t="s">
        <v>272</v>
      </c>
      <c r="F288" s="168" t="s">
        <v>592</v>
      </c>
      <c r="G288" s="166" t="s">
        <v>525</v>
      </c>
      <c r="H288" s="164">
        <v>26</v>
      </c>
      <c r="I288" s="367">
        <f t="shared" si="8"/>
        <v>1002.6947175480772</v>
      </c>
      <c r="J288" s="368">
        <v>26070.062656250007</v>
      </c>
      <c r="K288" s="169" t="s">
        <v>526</v>
      </c>
      <c r="L288" s="166" t="s">
        <v>527</v>
      </c>
      <c r="M288" s="164" t="s">
        <v>533</v>
      </c>
      <c r="N288" s="164" t="s">
        <v>528</v>
      </c>
      <c r="O288" s="169" t="s">
        <v>529</v>
      </c>
      <c r="P288" s="165" t="s">
        <v>1056</v>
      </c>
      <c r="Q288" s="302" t="s">
        <v>567</v>
      </c>
    </row>
    <row r="289" spans="1:17" ht="25.5" x14ac:dyDescent="0.2">
      <c r="A289" s="164">
        <f t="shared" si="7"/>
        <v>283</v>
      </c>
      <c r="B289" s="380" t="s">
        <v>575</v>
      </c>
      <c r="C289" s="165">
        <v>2967</v>
      </c>
      <c r="D289" s="170" t="s">
        <v>1055</v>
      </c>
      <c r="E289" s="167" t="s">
        <v>273</v>
      </c>
      <c r="F289" s="168" t="s">
        <v>576</v>
      </c>
      <c r="G289" s="166" t="s">
        <v>525</v>
      </c>
      <c r="H289" s="164">
        <v>2</v>
      </c>
      <c r="I289" s="367">
        <f t="shared" si="8"/>
        <v>10.912792968749999</v>
      </c>
      <c r="J289" s="368">
        <v>21.825585937499998</v>
      </c>
      <c r="K289" s="169" t="s">
        <v>526</v>
      </c>
      <c r="L289" s="166" t="s">
        <v>527</v>
      </c>
      <c r="M289" s="164" t="s">
        <v>533</v>
      </c>
      <c r="N289" s="164" t="s">
        <v>528</v>
      </c>
      <c r="O289" s="169" t="s">
        <v>529</v>
      </c>
      <c r="P289" s="165" t="s">
        <v>1056</v>
      </c>
      <c r="Q289" s="302" t="s">
        <v>567</v>
      </c>
    </row>
    <row r="290" spans="1:17" ht="25.5" x14ac:dyDescent="0.2">
      <c r="A290" s="164">
        <f t="shared" si="7"/>
        <v>284</v>
      </c>
      <c r="B290" s="380" t="s">
        <v>551</v>
      </c>
      <c r="C290" s="165">
        <v>2972</v>
      </c>
      <c r="D290" s="170" t="s">
        <v>1055</v>
      </c>
      <c r="E290" s="167" t="s">
        <v>275</v>
      </c>
      <c r="F290" s="168" t="s">
        <v>576</v>
      </c>
      <c r="G290" s="166" t="s">
        <v>525</v>
      </c>
      <c r="H290" s="164">
        <v>1</v>
      </c>
      <c r="I290" s="367">
        <f t="shared" si="8"/>
        <v>333.31531250000006</v>
      </c>
      <c r="J290" s="368">
        <v>333.31531250000006</v>
      </c>
      <c r="K290" s="169" t="s">
        <v>526</v>
      </c>
      <c r="L290" s="166" t="s">
        <v>527</v>
      </c>
      <c r="M290" s="164" t="s">
        <v>533</v>
      </c>
      <c r="N290" s="164" t="s">
        <v>528</v>
      </c>
      <c r="O290" s="169" t="s">
        <v>529</v>
      </c>
      <c r="P290" s="165" t="s">
        <v>1056</v>
      </c>
      <c r="Q290" s="302" t="s">
        <v>567</v>
      </c>
    </row>
    <row r="291" spans="1:17" ht="30" x14ac:dyDescent="0.2">
      <c r="A291" s="164">
        <f t="shared" si="7"/>
        <v>285</v>
      </c>
      <c r="B291" s="380" t="s">
        <v>559</v>
      </c>
      <c r="C291" s="165">
        <v>34822</v>
      </c>
      <c r="D291" s="170" t="s">
        <v>1055</v>
      </c>
      <c r="E291" s="167" t="s">
        <v>276</v>
      </c>
      <c r="F291" s="168" t="s">
        <v>593</v>
      </c>
      <c r="G291" s="166" t="s">
        <v>525</v>
      </c>
      <c r="H291" s="164">
        <v>7</v>
      </c>
      <c r="I291" s="367">
        <f t="shared" si="8"/>
        <v>270.71630714285709</v>
      </c>
      <c r="J291" s="368">
        <v>1895.0141499999995</v>
      </c>
      <c r="K291" s="169" t="s">
        <v>526</v>
      </c>
      <c r="L291" s="166" t="s">
        <v>527</v>
      </c>
      <c r="M291" s="164" t="s">
        <v>533</v>
      </c>
      <c r="N291" s="164" t="s">
        <v>528</v>
      </c>
      <c r="O291" s="169" t="s">
        <v>529</v>
      </c>
      <c r="P291" s="165" t="s">
        <v>1056</v>
      </c>
      <c r="Q291" s="302" t="s">
        <v>567</v>
      </c>
    </row>
    <row r="292" spans="1:17" ht="25.5" x14ac:dyDescent="0.2">
      <c r="A292" s="164">
        <f t="shared" si="7"/>
        <v>286</v>
      </c>
      <c r="B292" s="380" t="s">
        <v>559</v>
      </c>
      <c r="C292" s="165">
        <v>37962</v>
      </c>
      <c r="D292" s="170" t="s">
        <v>1055</v>
      </c>
      <c r="E292" s="167" t="s">
        <v>277</v>
      </c>
      <c r="F292" s="168">
        <v>41115</v>
      </c>
      <c r="G292" s="166" t="s">
        <v>525</v>
      </c>
      <c r="H292" s="164">
        <v>3</v>
      </c>
      <c r="I292" s="367">
        <f t="shared" si="8"/>
        <v>332.91233574218762</v>
      </c>
      <c r="J292" s="368">
        <v>998.73700722656281</v>
      </c>
      <c r="K292" s="169" t="s">
        <v>526</v>
      </c>
      <c r="L292" s="166" t="s">
        <v>527</v>
      </c>
      <c r="M292" s="164" t="s">
        <v>533</v>
      </c>
      <c r="N292" s="164" t="s">
        <v>528</v>
      </c>
      <c r="O292" s="169" t="s">
        <v>529</v>
      </c>
      <c r="P292" s="165" t="s">
        <v>1056</v>
      </c>
      <c r="Q292" s="302" t="s">
        <v>567</v>
      </c>
    </row>
    <row r="293" spans="1:17" ht="25.5" x14ac:dyDescent="0.2">
      <c r="A293" s="164">
        <f t="shared" si="7"/>
        <v>287</v>
      </c>
      <c r="B293" s="380" t="s">
        <v>551</v>
      </c>
      <c r="C293" s="165">
        <v>38121</v>
      </c>
      <c r="D293" s="170" t="s">
        <v>1055</v>
      </c>
      <c r="E293" s="167" t="s">
        <v>280</v>
      </c>
      <c r="F293" s="168">
        <v>41121</v>
      </c>
      <c r="G293" s="166" t="s">
        <v>525</v>
      </c>
      <c r="H293" s="164">
        <v>1</v>
      </c>
      <c r="I293" s="367">
        <f t="shared" si="8"/>
        <v>209.98654687499999</v>
      </c>
      <c r="J293" s="368">
        <v>209.98654687499999</v>
      </c>
      <c r="K293" s="169" t="s">
        <v>526</v>
      </c>
      <c r="L293" s="166" t="s">
        <v>527</v>
      </c>
      <c r="M293" s="164" t="s">
        <v>533</v>
      </c>
      <c r="N293" s="164" t="s">
        <v>528</v>
      </c>
      <c r="O293" s="169" t="s">
        <v>529</v>
      </c>
      <c r="P293" s="165" t="s">
        <v>1056</v>
      </c>
      <c r="Q293" s="302" t="s">
        <v>567</v>
      </c>
    </row>
    <row r="294" spans="1:17" ht="30" x14ac:dyDescent="0.2">
      <c r="A294" s="164">
        <f t="shared" si="7"/>
        <v>288</v>
      </c>
      <c r="B294" s="380" t="s">
        <v>551</v>
      </c>
      <c r="C294" s="165">
        <v>58976</v>
      </c>
      <c r="D294" s="170" t="s">
        <v>1055</v>
      </c>
      <c r="E294" s="167" t="s">
        <v>281</v>
      </c>
      <c r="F294" s="168">
        <v>42460</v>
      </c>
      <c r="G294" s="166" t="s">
        <v>525</v>
      </c>
      <c r="H294" s="164">
        <v>2</v>
      </c>
      <c r="I294" s="367">
        <f t="shared" si="8"/>
        <v>1999.8968749999999</v>
      </c>
      <c r="J294" s="368">
        <v>3999.7937499999998</v>
      </c>
      <c r="K294" s="169" t="s">
        <v>526</v>
      </c>
      <c r="L294" s="166" t="s">
        <v>527</v>
      </c>
      <c r="M294" s="164" t="s">
        <v>533</v>
      </c>
      <c r="N294" s="164" t="s">
        <v>528</v>
      </c>
      <c r="O294" s="169" t="s">
        <v>529</v>
      </c>
      <c r="P294" s="165" t="s">
        <v>1056</v>
      </c>
      <c r="Q294" s="302" t="s">
        <v>567</v>
      </c>
    </row>
    <row r="295" spans="1:17" ht="25.5" x14ac:dyDescent="0.2">
      <c r="A295" s="164">
        <f t="shared" si="7"/>
        <v>289</v>
      </c>
      <c r="B295" s="380" t="s">
        <v>559</v>
      </c>
      <c r="C295" s="165">
        <v>20372</v>
      </c>
      <c r="D295" s="170" t="s">
        <v>1055</v>
      </c>
      <c r="E295" s="167" t="s">
        <v>282</v>
      </c>
      <c r="F295" s="168" t="s">
        <v>594</v>
      </c>
      <c r="G295" s="166" t="s">
        <v>525</v>
      </c>
      <c r="H295" s="164">
        <v>12</v>
      </c>
      <c r="I295" s="367">
        <f t="shared" si="8"/>
        <v>61.307805078124979</v>
      </c>
      <c r="J295" s="368">
        <v>735.69366093749977</v>
      </c>
      <c r="K295" s="169" t="s">
        <v>526</v>
      </c>
      <c r="L295" s="166" t="s">
        <v>527</v>
      </c>
      <c r="M295" s="164" t="s">
        <v>533</v>
      </c>
      <c r="N295" s="164" t="s">
        <v>528</v>
      </c>
      <c r="O295" s="169" t="s">
        <v>529</v>
      </c>
      <c r="P295" s="165" t="s">
        <v>1056</v>
      </c>
      <c r="Q295" s="302" t="s">
        <v>567</v>
      </c>
    </row>
    <row r="296" spans="1:17" ht="25.5" x14ac:dyDescent="0.2">
      <c r="A296" s="164">
        <f t="shared" si="7"/>
        <v>290</v>
      </c>
      <c r="B296" s="380" t="s">
        <v>559</v>
      </c>
      <c r="C296" s="165">
        <v>55373</v>
      </c>
      <c r="D296" s="170" t="s">
        <v>1055</v>
      </c>
      <c r="E296" s="167" t="s">
        <v>283</v>
      </c>
      <c r="F296" s="168">
        <v>42214</v>
      </c>
      <c r="G296" s="166" t="s">
        <v>525</v>
      </c>
      <c r="H296" s="164">
        <v>6</v>
      </c>
      <c r="I296" s="367">
        <f t="shared" si="8"/>
        <v>100.88177099609373</v>
      </c>
      <c r="J296" s="368">
        <v>605.29062597656241</v>
      </c>
      <c r="K296" s="169" t="s">
        <v>526</v>
      </c>
      <c r="L296" s="166" t="s">
        <v>527</v>
      </c>
      <c r="M296" s="164" t="s">
        <v>533</v>
      </c>
      <c r="N296" s="164" t="s">
        <v>528</v>
      </c>
      <c r="O296" s="169" t="s">
        <v>529</v>
      </c>
      <c r="P296" s="165" t="s">
        <v>1056</v>
      </c>
      <c r="Q296" s="302" t="s">
        <v>530</v>
      </c>
    </row>
    <row r="297" spans="1:17" ht="30" x14ac:dyDescent="0.2">
      <c r="A297" s="164">
        <f t="shared" si="7"/>
        <v>291</v>
      </c>
      <c r="B297" s="380" t="s">
        <v>559</v>
      </c>
      <c r="C297" s="165">
        <v>54088</v>
      </c>
      <c r="D297" s="170" t="s">
        <v>1055</v>
      </c>
      <c r="E297" s="167" t="s">
        <v>284</v>
      </c>
      <c r="F297" s="168">
        <v>42124</v>
      </c>
      <c r="G297" s="166" t="s">
        <v>525</v>
      </c>
      <c r="H297" s="164">
        <v>3</v>
      </c>
      <c r="I297" s="367">
        <f t="shared" si="8"/>
        <v>5043.7896959635427</v>
      </c>
      <c r="J297" s="368">
        <v>15131.369087890629</v>
      </c>
      <c r="K297" s="169" t="s">
        <v>526</v>
      </c>
      <c r="L297" s="166" t="s">
        <v>527</v>
      </c>
      <c r="M297" s="164" t="s">
        <v>533</v>
      </c>
      <c r="N297" s="164" t="s">
        <v>528</v>
      </c>
      <c r="O297" s="169" t="s">
        <v>529</v>
      </c>
      <c r="P297" s="165" t="s">
        <v>1056</v>
      </c>
      <c r="Q297" s="302" t="s">
        <v>530</v>
      </c>
    </row>
    <row r="298" spans="1:17" ht="30" x14ac:dyDescent="0.2">
      <c r="A298" s="164">
        <f t="shared" si="7"/>
        <v>292</v>
      </c>
      <c r="B298" s="380" t="s">
        <v>574</v>
      </c>
      <c r="C298" s="165">
        <v>51778</v>
      </c>
      <c r="D298" s="170" t="s">
        <v>1055</v>
      </c>
      <c r="E298" s="167" t="s">
        <v>285</v>
      </c>
      <c r="F298" s="168" t="s">
        <v>1077</v>
      </c>
      <c r="G298" s="166" t="s">
        <v>525</v>
      </c>
      <c r="H298" s="164">
        <v>41</v>
      </c>
      <c r="I298" s="367">
        <f t="shared" si="8"/>
        <v>57.49886274294969</v>
      </c>
      <c r="J298" s="368">
        <v>2357.4533724609373</v>
      </c>
      <c r="K298" s="169" t="s">
        <v>526</v>
      </c>
      <c r="L298" s="166" t="s">
        <v>527</v>
      </c>
      <c r="M298" s="164" t="s">
        <v>533</v>
      </c>
      <c r="N298" s="164" t="s">
        <v>528</v>
      </c>
      <c r="O298" s="169" t="s">
        <v>529</v>
      </c>
      <c r="P298" s="165" t="s">
        <v>1056</v>
      </c>
      <c r="Q298" s="302" t="s">
        <v>567</v>
      </c>
    </row>
    <row r="299" spans="1:17" ht="30" x14ac:dyDescent="0.2">
      <c r="A299" s="164">
        <f t="shared" si="7"/>
        <v>293</v>
      </c>
      <c r="B299" s="380" t="s">
        <v>580</v>
      </c>
      <c r="C299" s="165">
        <v>55256</v>
      </c>
      <c r="D299" s="170" t="s">
        <v>1055</v>
      </c>
      <c r="E299" s="167" t="s">
        <v>286</v>
      </c>
      <c r="F299" s="168">
        <v>42208</v>
      </c>
      <c r="G299" s="166" t="s">
        <v>525</v>
      </c>
      <c r="H299" s="164">
        <v>3</v>
      </c>
      <c r="I299" s="367">
        <f t="shared" si="8"/>
        <v>75.39263020833333</v>
      </c>
      <c r="J299" s="368">
        <v>226.17789062499997</v>
      </c>
      <c r="K299" s="169" t="s">
        <v>526</v>
      </c>
      <c r="L299" s="166" t="s">
        <v>527</v>
      </c>
      <c r="M299" s="164" t="s">
        <v>533</v>
      </c>
      <c r="N299" s="164" t="s">
        <v>528</v>
      </c>
      <c r="O299" s="169" t="s">
        <v>529</v>
      </c>
      <c r="P299" s="165" t="s">
        <v>1056</v>
      </c>
      <c r="Q299" s="302" t="s">
        <v>567</v>
      </c>
    </row>
    <row r="300" spans="1:17" ht="30" x14ac:dyDescent="0.2">
      <c r="A300" s="164">
        <f t="shared" si="7"/>
        <v>294</v>
      </c>
      <c r="B300" s="380" t="s">
        <v>580</v>
      </c>
      <c r="C300" s="165">
        <v>42240</v>
      </c>
      <c r="D300" s="170" t="s">
        <v>1055</v>
      </c>
      <c r="E300" s="167" t="s">
        <v>287</v>
      </c>
      <c r="F300" s="168">
        <v>41395</v>
      </c>
      <c r="G300" s="166" t="s">
        <v>525</v>
      </c>
      <c r="H300" s="164">
        <v>2</v>
      </c>
      <c r="I300" s="367">
        <f t="shared" si="8"/>
        <v>113.09378632812502</v>
      </c>
      <c r="J300" s="368">
        <v>226.18757265625004</v>
      </c>
      <c r="K300" s="169" t="s">
        <v>526</v>
      </c>
      <c r="L300" s="166" t="s">
        <v>527</v>
      </c>
      <c r="M300" s="164" t="s">
        <v>533</v>
      </c>
      <c r="N300" s="164" t="s">
        <v>528</v>
      </c>
      <c r="O300" s="169" t="s">
        <v>529</v>
      </c>
      <c r="P300" s="165" t="s">
        <v>1056</v>
      </c>
      <c r="Q300" s="302" t="s">
        <v>541</v>
      </c>
    </row>
    <row r="301" spans="1:17" ht="30" x14ac:dyDescent="0.2">
      <c r="A301" s="164">
        <f t="shared" si="7"/>
        <v>295</v>
      </c>
      <c r="B301" s="380" t="s">
        <v>580</v>
      </c>
      <c r="C301" s="165">
        <v>46134</v>
      </c>
      <c r="D301" s="170" t="s">
        <v>1055</v>
      </c>
      <c r="E301" s="167" t="s">
        <v>288</v>
      </c>
      <c r="F301" s="168">
        <v>41639</v>
      </c>
      <c r="G301" s="166" t="s">
        <v>525</v>
      </c>
      <c r="H301" s="164">
        <v>1</v>
      </c>
      <c r="I301" s="367">
        <f t="shared" si="8"/>
        <v>849.49640957031249</v>
      </c>
      <c r="J301" s="368">
        <v>849.49640957031249</v>
      </c>
      <c r="K301" s="169" t="s">
        <v>526</v>
      </c>
      <c r="L301" s="166" t="s">
        <v>527</v>
      </c>
      <c r="M301" s="164" t="s">
        <v>533</v>
      </c>
      <c r="N301" s="164" t="s">
        <v>528</v>
      </c>
      <c r="O301" s="169" t="s">
        <v>529</v>
      </c>
      <c r="P301" s="165" t="s">
        <v>1056</v>
      </c>
      <c r="Q301" s="302" t="s">
        <v>541</v>
      </c>
    </row>
    <row r="302" spans="1:17" ht="30" x14ac:dyDescent="0.2">
      <c r="A302" s="164">
        <f t="shared" si="7"/>
        <v>296</v>
      </c>
      <c r="B302" s="380" t="s">
        <v>580</v>
      </c>
      <c r="C302" s="165">
        <v>34073</v>
      </c>
      <c r="D302" s="170" t="s">
        <v>1055</v>
      </c>
      <c r="E302" s="167" t="s">
        <v>289</v>
      </c>
      <c r="F302" s="168" t="s">
        <v>1078</v>
      </c>
      <c r="G302" s="166" t="s">
        <v>525</v>
      </c>
      <c r="H302" s="164">
        <v>7</v>
      </c>
      <c r="I302" s="367">
        <f t="shared" si="8"/>
        <v>4910.4039481584814</v>
      </c>
      <c r="J302" s="368">
        <v>34372.827637109367</v>
      </c>
      <c r="K302" s="169" t="s">
        <v>526</v>
      </c>
      <c r="L302" s="166" t="s">
        <v>527</v>
      </c>
      <c r="M302" s="164" t="s">
        <v>533</v>
      </c>
      <c r="N302" s="164" t="s">
        <v>528</v>
      </c>
      <c r="O302" s="169" t="s">
        <v>529</v>
      </c>
      <c r="P302" s="165" t="s">
        <v>1056</v>
      </c>
      <c r="Q302" s="302" t="s">
        <v>571</v>
      </c>
    </row>
    <row r="303" spans="1:17" ht="30" x14ac:dyDescent="0.2">
      <c r="A303" s="164">
        <f t="shared" si="7"/>
        <v>297</v>
      </c>
      <c r="B303" s="380" t="s">
        <v>580</v>
      </c>
      <c r="C303" s="165">
        <v>34957</v>
      </c>
      <c r="D303" s="170" t="s">
        <v>1055</v>
      </c>
      <c r="E303" s="167" t="s">
        <v>290</v>
      </c>
      <c r="F303" s="168">
        <v>40847</v>
      </c>
      <c r="G303" s="166" t="s">
        <v>525</v>
      </c>
      <c r="H303" s="164">
        <v>5</v>
      </c>
      <c r="I303" s="367">
        <f t="shared" si="8"/>
        <v>2830.9900746093745</v>
      </c>
      <c r="J303" s="368">
        <v>14154.950373046871</v>
      </c>
      <c r="K303" s="169" t="s">
        <v>526</v>
      </c>
      <c r="L303" s="166" t="s">
        <v>527</v>
      </c>
      <c r="M303" s="164" t="s">
        <v>533</v>
      </c>
      <c r="N303" s="164" t="s">
        <v>528</v>
      </c>
      <c r="O303" s="169" t="s">
        <v>529</v>
      </c>
      <c r="P303" s="165" t="s">
        <v>1056</v>
      </c>
      <c r="Q303" s="302" t="s">
        <v>571</v>
      </c>
    </row>
    <row r="304" spans="1:17" ht="30" x14ac:dyDescent="0.2">
      <c r="A304" s="164">
        <f t="shared" si="7"/>
        <v>298</v>
      </c>
      <c r="B304" s="380" t="s">
        <v>583</v>
      </c>
      <c r="C304" s="165">
        <v>41282</v>
      </c>
      <c r="D304" s="170" t="s">
        <v>1055</v>
      </c>
      <c r="E304" s="167" t="s">
        <v>291</v>
      </c>
      <c r="F304" s="168" t="s">
        <v>565</v>
      </c>
      <c r="G304" s="166" t="s">
        <v>1083</v>
      </c>
      <c r="H304" s="164">
        <v>0.124</v>
      </c>
      <c r="I304" s="367">
        <f t="shared" si="8"/>
        <v>11535.924727507556</v>
      </c>
      <c r="J304" s="368">
        <v>1430.4546662109369</v>
      </c>
      <c r="K304" s="169" t="s">
        <v>526</v>
      </c>
      <c r="L304" s="166" t="s">
        <v>527</v>
      </c>
      <c r="M304" s="164" t="s">
        <v>533</v>
      </c>
      <c r="N304" s="164" t="s">
        <v>528</v>
      </c>
      <c r="O304" s="169" t="s">
        <v>529</v>
      </c>
      <c r="P304" s="165" t="s">
        <v>1056</v>
      </c>
      <c r="Q304" s="302" t="s">
        <v>562</v>
      </c>
    </row>
    <row r="305" spans="1:17" ht="30" x14ac:dyDescent="0.2">
      <c r="A305" s="164">
        <f t="shared" si="7"/>
        <v>299</v>
      </c>
      <c r="B305" s="380" t="s">
        <v>583</v>
      </c>
      <c r="C305" s="165">
        <v>39845</v>
      </c>
      <c r="D305" s="170" t="s">
        <v>1055</v>
      </c>
      <c r="E305" s="167" t="s">
        <v>293</v>
      </c>
      <c r="F305" s="168">
        <v>41233</v>
      </c>
      <c r="G305" s="166" t="s">
        <v>1083</v>
      </c>
      <c r="H305" s="164">
        <v>0.69199999999999995</v>
      </c>
      <c r="I305" s="367">
        <f t="shared" si="8"/>
        <v>4555.9608135951048</v>
      </c>
      <c r="J305" s="368">
        <v>3152.7248830078124</v>
      </c>
      <c r="K305" s="169" t="s">
        <v>526</v>
      </c>
      <c r="L305" s="166" t="s">
        <v>527</v>
      </c>
      <c r="M305" s="164" t="s">
        <v>533</v>
      </c>
      <c r="N305" s="164" t="s">
        <v>528</v>
      </c>
      <c r="O305" s="169" t="s">
        <v>529</v>
      </c>
      <c r="P305" s="165" t="s">
        <v>1056</v>
      </c>
      <c r="Q305" s="302" t="s">
        <v>571</v>
      </c>
    </row>
    <row r="306" spans="1:17" ht="25.5" x14ac:dyDescent="0.2">
      <c r="A306" s="164">
        <f t="shared" si="7"/>
        <v>300</v>
      </c>
      <c r="B306" s="380" t="s">
        <v>583</v>
      </c>
      <c r="C306" s="165">
        <v>34847</v>
      </c>
      <c r="D306" s="170" t="s">
        <v>1055</v>
      </c>
      <c r="E306" s="167" t="s">
        <v>294</v>
      </c>
      <c r="F306" s="168">
        <v>41921</v>
      </c>
      <c r="G306" s="166" t="s">
        <v>1083</v>
      </c>
      <c r="H306" s="164">
        <v>0.44500000000000001</v>
      </c>
      <c r="I306" s="367">
        <f t="shared" si="8"/>
        <v>8803.6804112535101</v>
      </c>
      <c r="J306" s="368">
        <v>3917.6377830078118</v>
      </c>
      <c r="K306" s="169" t="s">
        <v>526</v>
      </c>
      <c r="L306" s="166" t="s">
        <v>527</v>
      </c>
      <c r="M306" s="164" t="s">
        <v>533</v>
      </c>
      <c r="N306" s="164" t="s">
        <v>528</v>
      </c>
      <c r="O306" s="169" t="s">
        <v>529</v>
      </c>
      <c r="P306" s="165" t="s">
        <v>1056</v>
      </c>
      <c r="Q306" s="302" t="s">
        <v>571</v>
      </c>
    </row>
    <row r="307" spans="1:17" ht="30" x14ac:dyDescent="0.2">
      <c r="A307" s="164">
        <f t="shared" si="7"/>
        <v>301</v>
      </c>
      <c r="B307" s="380" t="s">
        <v>583</v>
      </c>
      <c r="C307" s="165">
        <v>63805</v>
      </c>
      <c r="D307" s="170" t="s">
        <v>1055</v>
      </c>
      <c r="E307" s="167" t="s">
        <v>297</v>
      </c>
      <c r="F307" s="168" t="s">
        <v>1079</v>
      </c>
      <c r="G307" s="166" t="s">
        <v>1083</v>
      </c>
      <c r="H307" s="164">
        <v>1.599</v>
      </c>
      <c r="I307" s="367">
        <f t="shared" si="8"/>
        <v>11677.639271737224</v>
      </c>
      <c r="J307" s="368">
        <v>18672.545195507821</v>
      </c>
      <c r="K307" s="169" t="s">
        <v>526</v>
      </c>
      <c r="L307" s="166" t="s">
        <v>527</v>
      </c>
      <c r="M307" s="164" t="s">
        <v>533</v>
      </c>
      <c r="N307" s="164" t="s">
        <v>528</v>
      </c>
      <c r="O307" s="169" t="s">
        <v>529</v>
      </c>
      <c r="P307" s="165" t="s">
        <v>1056</v>
      </c>
      <c r="Q307" s="302" t="s">
        <v>571</v>
      </c>
    </row>
    <row r="308" spans="1:17" ht="25.5" x14ac:dyDescent="0.2">
      <c r="A308" s="164">
        <f t="shared" si="7"/>
        <v>302</v>
      </c>
      <c r="B308" s="380" t="s">
        <v>583</v>
      </c>
      <c r="C308" s="165">
        <v>44929</v>
      </c>
      <c r="D308" s="170" t="s">
        <v>1055</v>
      </c>
      <c r="E308" s="167" t="s">
        <v>298</v>
      </c>
      <c r="F308" s="168">
        <v>41578</v>
      </c>
      <c r="G308" s="166" t="s">
        <v>1083</v>
      </c>
      <c r="H308" s="164">
        <v>0.22700000000000001</v>
      </c>
      <c r="I308" s="367">
        <f t="shared" si="8"/>
        <v>7842.4891390762677</v>
      </c>
      <c r="J308" s="368">
        <v>1780.2450345703128</v>
      </c>
      <c r="K308" s="169" t="s">
        <v>526</v>
      </c>
      <c r="L308" s="166" t="s">
        <v>527</v>
      </c>
      <c r="M308" s="164" t="s">
        <v>533</v>
      </c>
      <c r="N308" s="164" t="s">
        <v>528</v>
      </c>
      <c r="O308" s="169" t="s">
        <v>529</v>
      </c>
      <c r="P308" s="165" t="s">
        <v>1056</v>
      </c>
      <c r="Q308" s="302" t="s">
        <v>562</v>
      </c>
    </row>
    <row r="309" spans="1:17" ht="30" x14ac:dyDescent="0.2">
      <c r="A309" s="164">
        <f t="shared" si="7"/>
        <v>303</v>
      </c>
      <c r="B309" s="380" t="s">
        <v>583</v>
      </c>
      <c r="C309" s="165">
        <v>40333</v>
      </c>
      <c r="D309" s="170" t="s">
        <v>1055</v>
      </c>
      <c r="E309" s="167" t="s">
        <v>299</v>
      </c>
      <c r="F309" s="168">
        <v>41241</v>
      </c>
      <c r="G309" s="166" t="s">
        <v>1083</v>
      </c>
      <c r="H309" s="164">
        <v>1.0309999999999999</v>
      </c>
      <c r="I309" s="367">
        <f t="shared" si="8"/>
        <v>13695.710143557526</v>
      </c>
      <c r="J309" s="368">
        <v>14120.277158007808</v>
      </c>
      <c r="K309" s="169" t="s">
        <v>526</v>
      </c>
      <c r="L309" s="166" t="s">
        <v>527</v>
      </c>
      <c r="M309" s="164" t="s">
        <v>533</v>
      </c>
      <c r="N309" s="164" t="s">
        <v>528</v>
      </c>
      <c r="O309" s="169" t="s">
        <v>529</v>
      </c>
      <c r="P309" s="165" t="s">
        <v>1056</v>
      </c>
      <c r="Q309" s="302" t="s">
        <v>571</v>
      </c>
    </row>
    <row r="310" spans="1:17" ht="25.5" x14ac:dyDescent="0.2">
      <c r="A310" s="164">
        <f t="shared" si="7"/>
        <v>304</v>
      </c>
      <c r="B310" s="380" t="s">
        <v>583</v>
      </c>
      <c r="C310" s="165">
        <v>3179</v>
      </c>
      <c r="D310" s="170" t="s">
        <v>1055</v>
      </c>
      <c r="E310" s="167" t="s">
        <v>300</v>
      </c>
      <c r="F310" s="168">
        <v>40825</v>
      </c>
      <c r="G310" s="166" t="s">
        <v>525</v>
      </c>
      <c r="H310" s="164">
        <v>5</v>
      </c>
      <c r="I310" s="367">
        <f t="shared" si="8"/>
        <v>110.67948062499995</v>
      </c>
      <c r="J310" s="368">
        <v>553.39740312499976</v>
      </c>
      <c r="K310" s="169" t="s">
        <v>526</v>
      </c>
      <c r="L310" s="166" t="s">
        <v>527</v>
      </c>
      <c r="M310" s="164" t="s">
        <v>533</v>
      </c>
      <c r="N310" s="164" t="s">
        <v>528</v>
      </c>
      <c r="O310" s="169" t="s">
        <v>529</v>
      </c>
      <c r="P310" s="165" t="s">
        <v>1056</v>
      </c>
      <c r="Q310" s="302" t="s">
        <v>571</v>
      </c>
    </row>
    <row r="311" spans="1:17" ht="75" x14ac:dyDescent="0.2">
      <c r="A311" s="164">
        <f t="shared" si="7"/>
        <v>305</v>
      </c>
      <c r="B311" s="380" t="s">
        <v>574</v>
      </c>
      <c r="C311" s="165">
        <v>69256</v>
      </c>
      <c r="D311" s="170" t="s">
        <v>1055</v>
      </c>
      <c r="E311" s="167" t="s">
        <v>22</v>
      </c>
      <c r="F311" s="168" t="s">
        <v>1067</v>
      </c>
      <c r="G311" s="166" t="s">
        <v>1083</v>
      </c>
      <c r="H311" s="164">
        <v>7.0000000000000001E-3</v>
      </c>
      <c r="I311" s="367">
        <f t="shared" si="8"/>
        <v>20953.636160714286</v>
      </c>
      <c r="J311" s="368">
        <v>146.67545312500002</v>
      </c>
      <c r="K311" s="169" t="s">
        <v>526</v>
      </c>
      <c r="L311" s="166" t="s">
        <v>527</v>
      </c>
      <c r="M311" s="164" t="s">
        <v>533</v>
      </c>
      <c r="N311" s="164" t="s">
        <v>528</v>
      </c>
      <c r="O311" s="169" t="s">
        <v>529</v>
      </c>
      <c r="P311" s="165" t="s">
        <v>1056</v>
      </c>
      <c r="Q311" s="302" t="s">
        <v>571</v>
      </c>
    </row>
    <row r="312" spans="1:17" ht="30" x14ac:dyDescent="0.2">
      <c r="A312" s="164">
        <f t="shared" ref="A312:A340" si="9">A311+1</f>
        <v>306</v>
      </c>
      <c r="B312" s="380" t="s">
        <v>563</v>
      </c>
      <c r="C312" s="165">
        <v>41579</v>
      </c>
      <c r="D312" s="170" t="s">
        <v>1055</v>
      </c>
      <c r="E312" s="167" t="s">
        <v>302</v>
      </c>
      <c r="F312" s="168" t="s">
        <v>565</v>
      </c>
      <c r="G312" s="166" t="s">
        <v>1087</v>
      </c>
      <c r="H312" s="164">
        <v>50</v>
      </c>
      <c r="I312" s="367">
        <f t="shared" si="8"/>
        <v>15.603241640624994</v>
      </c>
      <c r="J312" s="368">
        <v>780.16208203124972</v>
      </c>
      <c r="K312" s="169" t="s">
        <v>526</v>
      </c>
      <c r="L312" s="166" t="s">
        <v>527</v>
      </c>
      <c r="M312" s="164" t="s">
        <v>533</v>
      </c>
      <c r="N312" s="164" t="s">
        <v>528</v>
      </c>
      <c r="O312" s="169" t="s">
        <v>529</v>
      </c>
      <c r="P312" s="165" t="s">
        <v>1056</v>
      </c>
      <c r="Q312" s="302" t="s">
        <v>571</v>
      </c>
    </row>
    <row r="313" spans="1:17" ht="25.5" x14ac:dyDescent="0.2">
      <c r="A313" s="164">
        <f t="shared" si="9"/>
        <v>307</v>
      </c>
      <c r="B313" s="380" t="s">
        <v>566</v>
      </c>
      <c r="C313" s="165">
        <v>3248</v>
      </c>
      <c r="D313" s="170" t="s">
        <v>1055</v>
      </c>
      <c r="E313" s="167" t="s">
        <v>303</v>
      </c>
      <c r="F313" s="168" t="s">
        <v>576</v>
      </c>
      <c r="G313" s="166" t="s">
        <v>525</v>
      </c>
      <c r="H313" s="164">
        <v>16</v>
      </c>
      <c r="I313" s="367">
        <f t="shared" si="8"/>
        <v>37.696523437499991</v>
      </c>
      <c r="J313" s="368">
        <v>603.14437499999985</v>
      </c>
      <c r="K313" s="169" t="s">
        <v>526</v>
      </c>
      <c r="L313" s="166" t="s">
        <v>527</v>
      </c>
      <c r="M313" s="164" t="s">
        <v>533</v>
      </c>
      <c r="N313" s="164" t="s">
        <v>528</v>
      </c>
      <c r="O313" s="169" t="s">
        <v>529</v>
      </c>
      <c r="P313" s="165" t="s">
        <v>1056</v>
      </c>
      <c r="Q313" s="302" t="s">
        <v>571</v>
      </c>
    </row>
    <row r="314" spans="1:17" ht="25.5" x14ac:dyDescent="0.2">
      <c r="A314" s="164">
        <f t="shared" si="9"/>
        <v>308</v>
      </c>
      <c r="B314" s="380" t="s">
        <v>566</v>
      </c>
      <c r="C314" s="165">
        <v>21008</v>
      </c>
      <c r="D314" s="170" t="s">
        <v>1055</v>
      </c>
      <c r="E314" s="167" t="s">
        <v>304</v>
      </c>
      <c r="F314" s="168">
        <v>41717</v>
      </c>
      <c r="G314" s="166" t="s">
        <v>525</v>
      </c>
      <c r="H314" s="164">
        <v>2</v>
      </c>
      <c r="I314" s="367">
        <f t="shared" si="8"/>
        <v>5.8842261718749995</v>
      </c>
      <c r="J314" s="368">
        <v>11.768452343749999</v>
      </c>
      <c r="K314" s="169" t="s">
        <v>526</v>
      </c>
      <c r="L314" s="166" t="s">
        <v>527</v>
      </c>
      <c r="M314" s="164" t="s">
        <v>533</v>
      </c>
      <c r="N314" s="164" t="s">
        <v>528</v>
      </c>
      <c r="O314" s="169" t="s">
        <v>529</v>
      </c>
      <c r="P314" s="165" t="s">
        <v>1056</v>
      </c>
      <c r="Q314" s="302" t="s">
        <v>571</v>
      </c>
    </row>
    <row r="315" spans="1:17" ht="25.5" x14ac:dyDescent="0.2">
      <c r="A315" s="164">
        <f t="shared" si="9"/>
        <v>309</v>
      </c>
      <c r="B315" s="380" t="s">
        <v>566</v>
      </c>
      <c r="C315" s="165">
        <v>33485</v>
      </c>
      <c r="D315" s="170" t="s">
        <v>1055</v>
      </c>
      <c r="E315" s="167" t="s">
        <v>305</v>
      </c>
      <c r="F315" s="168">
        <v>40729</v>
      </c>
      <c r="G315" s="166" t="s">
        <v>525</v>
      </c>
      <c r="H315" s="164">
        <v>2</v>
      </c>
      <c r="I315" s="367">
        <f t="shared" si="8"/>
        <v>317.12396875000007</v>
      </c>
      <c r="J315" s="368">
        <v>634.24793750000015</v>
      </c>
      <c r="K315" s="169" t="s">
        <v>526</v>
      </c>
      <c r="L315" s="166" t="s">
        <v>527</v>
      </c>
      <c r="M315" s="164" t="s">
        <v>533</v>
      </c>
      <c r="N315" s="164" t="s">
        <v>528</v>
      </c>
      <c r="O315" s="169" t="s">
        <v>529</v>
      </c>
      <c r="P315" s="165" t="s">
        <v>1056</v>
      </c>
      <c r="Q315" s="302" t="s">
        <v>562</v>
      </c>
    </row>
    <row r="316" spans="1:17" ht="30" x14ac:dyDescent="0.2">
      <c r="A316" s="164">
        <f t="shared" si="9"/>
        <v>310</v>
      </c>
      <c r="B316" s="380" t="s">
        <v>551</v>
      </c>
      <c r="C316" s="165">
        <v>43574</v>
      </c>
      <c r="D316" s="170" t="s">
        <v>1055</v>
      </c>
      <c r="E316" s="167" t="s">
        <v>306</v>
      </c>
      <c r="F316" s="168">
        <v>41485</v>
      </c>
      <c r="G316" s="166" t="s">
        <v>525</v>
      </c>
      <c r="H316" s="164">
        <v>1</v>
      </c>
      <c r="I316" s="367">
        <f t="shared" si="8"/>
        <v>18167.295937499995</v>
      </c>
      <c r="J316" s="368">
        <v>18167.295937499995</v>
      </c>
      <c r="K316" s="169" t="s">
        <v>526</v>
      </c>
      <c r="L316" s="166" t="s">
        <v>527</v>
      </c>
      <c r="M316" s="164" t="s">
        <v>533</v>
      </c>
      <c r="N316" s="164" t="s">
        <v>528</v>
      </c>
      <c r="O316" s="169" t="s">
        <v>529</v>
      </c>
      <c r="P316" s="165" t="s">
        <v>1056</v>
      </c>
      <c r="Q316" s="302" t="s">
        <v>541</v>
      </c>
    </row>
    <row r="317" spans="1:17" ht="25.5" x14ac:dyDescent="0.2">
      <c r="A317" s="164">
        <f t="shared" si="9"/>
        <v>311</v>
      </c>
      <c r="B317" s="380" t="s">
        <v>572</v>
      </c>
      <c r="C317" s="165">
        <v>41582</v>
      </c>
      <c r="D317" s="170" t="s">
        <v>1055</v>
      </c>
      <c r="E317" s="167" t="s">
        <v>307</v>
      </c>
      <c r="F317" s="168">
        <v>41364</v>
      </c>
      <c r="G317" s="166" t="s">
        <v>525</v>
      </c>
      <c r="H317" s="164">
        <v>1</v>
      </c>
      <c r="I317" s="367">
        <f t="shared" si="8"/>
        <v>14.522958203125004</v>
      </c>
      <c r="J317" s="368">
        <v>14.522958203125004</v>
      </c>
      <c r="K317" s="169" t="s">
        <v>526</v>
      </c>
      <c r="L317" s="166" t="s">
        <v>527</v>
      </c>
      <c r="M317" s="164" t="s">
        <v>533</v>
      </c>
      <c r="N317" s="164" t="s">
        <v>528</v>
      </c>
      <c r="O317" s="169" t="s">
        <v>529</v>
      </c>
      <c r="P317" s="165" t="s">
        <v>1056</v>
      </c>
      <c r="Q317" s="302" t="s">
        <v>530</v>
      </c>
    </row>
    <row r="318" spans="1:17" ht="25.5" x14ac:dyDescent="0.2">
      <c r="A318" s="164">
        <f t="shared" si="9"/>
        <v>312</v>
      </c>
      <c r="B318" s="380" t="s">
        <v>559</v>
      </c>
      <c r="C318" s="165">
        <v>64444</v>
      </c>
      <c r="D318" s="170" t="s">
        <v>1055</v>
      </c>
      <c r="E318" s="167" t="s">
        <v>308</v>
      </c>
      <c r="F318" s="168">
        <v>42821</v>
      </c>
      <c r="G318" s="166" t="s">
        <v>525</v>
      </c>
      <c r="H318" s="164">
        <v>42</v>
      </c>
      <c r="I318" s="367">
        <f t="shared" si="8"/>
        <v>5.0440910528273815</v>
      </c>
      <c r="J318" s="368">
        <v>211.85182421875004</v>
      </c>
      <c r="K318" s="169" t="s">
        <v>526</v>
      </c>
      <c r="L318" s="166" t="s">
        <v>527</v>
      </c>
      <c r="M318" s="164" t="s">
        <v>533</v>
      </c>
      <c r="N318" s="164" t="s">
        <v>528</v>
      </c>
      <c r="O318" s="169" t="s">
        <v>529</v>
      </c>
      <c r="P318" s="165" t="s">
        <v>1056</v>
      </c>
      <c r="Q318" s="302" t="s">
        <v>530</v>
      </c>
    </row>
    <row r="319" spans="1:17" ht="30" x14ac:dyDescent="0.2">
      <c r="A319" s="164">
        <f t="shared" si="9"/>
        <v>313</v>
      </c>
      <c r="B319" s="380" t="s">
        <v>580</v>
      </c>
      <c r="C319" s="165">
        <v>39205</v>
      </c>
      <c r="D319" s="170" t="s">
        <v>1055</v>
      </c>
      <c r="E319" s="167" t="s">
        <v>309</v>
      </c>
      <c r="F319" s="168">
        <v>42073</v>
      </c>
      <c r="G319" s="166" t="s">
        <v>525</v>
      </c>
      <c r="H319" s="164">
        <v>5</v>
      </c>
      <c r="I319" s="367">
        <f t="shared" si="8"/>
        <v>106.33311621093749</v>
      </c>
      <c r="J319" s="368">
        <v>531.66558105468744</v>
      </c>
      <c r="K319" s="169" t="s">
        <v>526</v>
      </c>
      <c r="L319" s="166" t="s">
        <v>527</v>
      </c>
      <c r="M319" s="164" t="s">
        <v>533</v>
      </c>
      <c r="N319" s="164" t="s">
        <v>528</v>
      </c>
      <c r="O319" s="169" t="s">
        <v>529</v>
      </c>
      <c r="P319" s="165" t="s">
        <v>1056</v>
      </c>
      <c r="Q319" s="302" t="s">
        <v>571</v>
      </c>
    </row>
    <row r="320" spans="1:17" ht="30" x14ac:dyDescent="0.2">
      <c r="A320" s="164">
        <f t="shared" si="9"/>
        <v>314</v>
      </c>
      <c r="B320" s="380" t="s">
        <v>580</v>
      </c>
      <c r="C320" s="165">
        <v>58270</v>
      </c>
      <c r="D320" s="170" t="s">
        <v>1055</v>
      </c>
      <c r="E320" s="167" t="s">
        <v>310</v>
      </c>
      <c r="F320" s="168">
        <v>42548</v>
      </c>
      <c r="G320" s="166" t="s">
        <v>525</v>
      </c>
      <c r="H320" s="164">
        <v>2</v>
      </c>
      <c r="I320" s="367">
        <f t="shared" si="8"/>
        <v>192.59353437499996</v>
      </c>
      <c r="J320" s="368">
        <v>385.18706874999992</v>
      </c>
      <c r="K320" s="169" t="s">
        <v>526</v>
      </c>
      <c r="L320" s="166" t="s">
        <v>527</v>
      </c>
      <c r="M320" s="164" t="s">
        <v>533</v>
      </c>
      <c r="N320" s="164" t="s">
        <v>528</v>
      </c>
      <c r="O320" s="169" t="s">
        <v>529</v>
      </c>
      <c r="P320" s="165" t="s">
        <v>1056</v>
      </c>
      <c r="Q320" s="302" t="s">
        <v>571</v>
      </c>
    </row>
    <row r="321" spans="1:17" ht="30" x14ac:dyDescent="0.2">
      <c r="A321" s="164">
        <f t="shared" si="9"/>
        <v>315</v>
      </c>
      <c r="B321" s="380" t="s">
        <v>580</v>
      </c>
      <c r="C321" s="165">
        <v>53280</v>
      </c>
      <c r="D321" s="170" t="s">
        <v>1055</v>
      </c>
      <c r="E321" s="167" t="s">
        <v>311</v>
      </c>
      <c r="F321" s="168">
        <v>42073</v>
      </c>
      <c r="G321" s="166" t="s">
        <v>525</v>
      </c>
      <c r="H321" s="164">
        <v>1</v>
      </c>
      <c r="I321" s="367">
        <f t="shared" si="8"/>
        <v>190.19229941406246</v>
      </c>
      <c r="J321" s="368">
        <v>190.19229941406246</v>
      </c>
      <c r="K321" s="169" t="s">
        <v>526</v>
      </c>
      <c r="L321" s="166" t="s">
        <v>527</v>
      </c>
      <c r="M321" s="164" t="s">
        <v>533</v>
      </c>
      <c r="N321" s="164" t="s">
        <v>528</v>
      </c>
      <c r="O321" s="169" t="s">
        <v>529</v>
      </c>
      <c r="P321" s="165" t="s">
        <v>1056</v>
      </c>
      <c r="Q321" s="302" t="s">
        <v>571</v>
      </c>
    </row>
    <row r="322" spans="1:17" ht="30" x14ac:dyDescent="0.2">
      <c r="A322" s="164">
        <f t="shared" si="9"/>
        <v>316</v>
      </c>
      <c r="B322" s="380" t="s">
        <v>580</v>
      </c>
      <c r="C322" s="165">
        <v>48475</v>
      </c>
      <c r="D322" s="170" t="s">
        <v>1055</v>
      </c>
      <c r="E322" s="167" t="s">
        <v>312</v>
      </c>
      <c r="F322" s="168">
        <v>41779</v>
      </c>
      <c r="G322" s="166" t="s">
        <v>525</v>
      </c>
      <c r="H322" s="164">
        <v>1</v>
      </c>
      <c r="I322" s="367">
        <f t="shared" si="8"/>
        <v>6636.207782421875</v>
      </c>
      <c r="J322" s="368">
        <v>6636.207782421875</v>
      </c>
      <c r="K322" s="169" t="s">
        <v>526</v>
      </c>
      <c r="L322" s="166" t="s">
        <v>527</v>
      </c>
      <c r="M322" s="164" t="s">
        <v>533</v>
      </c>
      <c r="N322" s="164" t="s">
        <v>528</v>
      </c>
      <c r="O322" s="169" t="s">
        <v>529</v>
      </c>
      <c r="P322" s="165" t="s">
        <v>1056</v>
      </c>
      <c r="Q322" s="302" t="s">
        <v>530</v>
      </c>
    </row>
    <row r="323" spans="1:17" ht="25.5" x14ac:dyDescent="0.2">
      <c r="A323" s="164">
        <f t="shared" si="9"/>
        <v>317</v>
      </c>
      <c r="B323" s="380" t="s">
        <v>569</v>
      </c>
      <c r="C323" s="165">
        <v>41194</v>
      </c>
      <c r="D323" s="170" t="s">
        <v>1055</v>
      </c>
      <c r="E323" s="167" t="s">
        <v>313</v>
      </c>
      <c r="F323" s="168">
        <v>41352</v>
      </c>
      <c r="G323" s="166" t="s">
        <v>525</v>
      </c>
      <c r="H323" s="164">
        <v>1</v>
      </c>
      <c r="I323" s="367">
        <f t="shared" si="8"/>
        <v>2555.1258273437497</v>
      </c>
      <c r="J323" s="368">
        <v>2555.1258273437497</v>
      </c>
      <c r="K323" s="169" t="s">
        <v>526</v>
      </c>
      <c r="L323" s="166" t="s">
        <v>527</v>
      </c>
      <c r="M323" s="164" t="s">
        <v>533</v>
      </c>
      <c r="N323" s="164" t="s">
        <v>528</v>
      </c>
      <c r="O323" s="169" t="s">
        <v>529</v>
      </c>
      <c r="P323" s="165" t="s">
        <v>1056</v>
      </c>
      <c r="Q323" s="302" t="s">
        <v>562</v>
      </c>
    </row>
    <row r="324" spans="1:17" ht="30" x14ac:dyDescent="0.2">
      <c r="A324" s="164">
        <f t="shared" si="9"/>
        <v>318</v>
      </c>
      <c r="B324" s="380" t="s">
        <v>566</v>
      </c>
      <c r="C324" s="165">
        <v>62214</v>
      </c>
      <c r="D324" s="170" t="s">
        <v>1055</v>
      </c>
      <c r="E324" s="167" t="s">
        <v>314</v>
      </c>
      <c r="F324" s="168">
        <v>42668</v>
      </c>
      <c r="G324" s="166" t="s">
        <v>525</v>
      </c>
      <c r="H324" s="164">
        <v>300</v>
      </c>
      <c r="I324" s="367">
        <f t="shared" si="8"/>
        <v>213.04436223958331</v>
      </c>
      <c r="J324" s="368">
        <v>63913.308671874991</v>
      </c>
      <c r="K324" s="169" t="s">
        <v>526</v>
      </c>
      <c r="L324" s="166" t="s">
        <v>527</v>
      </c>
      <c r="M324" s="164" t="s">
        <v>533</v>
      </c>
      <c r="N324" s="164" t="s">
        <v>528</v>
      </c>
      <c r="O324" s="169" t="s">
        <v>529</v>
      </c>
      <c r="P324" s="165" t="s">
        <v>1056</v>
      </c>
      <c r="Q324" s="302" t="s">
        <v>562</v>
      </c>
    </row>
    <row r="325" spans="1:17" ht="30" x14ac:dyDescent="0.2">
      <c r="A325" s="164">
        <f t="shared" si="9"/>
        <v>319</v>
      </c>
      <c r="B325" s="380" t="s">
        <v>566</v>
      </c>
      <c r="C325" s="165">
        <v>17801</v>
      </c>
      <c r="D325" s="170" t="s">
        <v>1055</v>
      </c>
      <c r="E325" s="167" t="s">
        <v>315</v>
      </c>
      <c r="F325" s="168" t="s">
        <v>573</v>
      </c>
      <c r="G325" s="166" t="s">
        <v>525</v>
      </c>
      <c r="H325" s="164">
        <v>2</v>
      </c>
      <c r="I325" s="367">
        <f t="shared" si="8"/>
        <v>902.75978281250002</v>
      </c>
      <c r="J325" s="368">
        <v>1805.519565625</v>
      </c>
      <c r="K325" s="169" t="s">
        <v>526</v>
      </c>
      <c r="L325" s="166" t="s">
        <v>527</v>
      </c>
      <c r="M325" s="164" t="s">
        <v>533</v>
      </c>
      <c r="N325" s="164" t="s">
        <v>528</v>
      </c>
      <c r="O325" s="169" t="s">
        <v>529</v>
      </c>
      <c r="P325" s="165" t="s">
        <v>1056</v>
      </c>
      <c r="Q325" s="302" t="s">
        <v>562</v>
      </c>
    </row>
    <row r="326" spans="1:17" ht="30" x14ac:dyDescent="0.2">
      <c r="A326" s="164">
        <f t="shared" si="9"/>
        <v>320</v>
      </c>
      <c r="B326" s="380" t="s">
        <v>572</v>
      </c>
      <c r="C326" s="165">
        <v>17811</v>
      </c>
      <c r="D326" s="170" t="s">
        <v>1055</v>
      </c>
      <c r="E326" s="167" t="s">
        <v>316</v>
      </c>
      <c r="F326" s="168" t="s">
        <v>573</v>
      </c>
      <c r="G326" s="166" t="s">
        <v>525</v>
      </c>
      <c r="H326" s="164">
        <v>18</v>
      </c>
      <c r="I326" s="367">
        <f t="shared" si="8"/>
        <v>22.355948697916663</v>
      </c>
      <c r="J326" s="368">
        <v>402.40707656249992</v>
      </c>
      <c r="K326" s="169" t="s">
        <v>526</v>
      </c>
      <c r="L326" s="166" t="s">
        <v>527</v>
      </c>
      <c r="M326" s="164" t="s">
        <v>533</v>
      </c>
      <c r="N326" s="164" t="s">
        <v>528</v>
      </c>
      <c r="O326" s="169" t="s">
        <v>529</v>
      </c>
      <c r="P326" s="165" t="s">
        <v>1056</v>
      </c>
      <c r="Q326" s="302" t="s">
        <v>571</v>
      </c>
    </row>
    <row r="327" spans="1:17" ht="30" x14ac:dyDescent="0.2">
      <c r="A327" s="164">
        <f t="shared" si="9"/>
        <v>321</v>
      </c>
      <c r="B327" s="380" t="s">
        <v>572</v>
      </c>
      <c r="C327" s="165">
        <v>17812</v>
      </c>
      <c r="D327" s="170" t="s">
        <v>1055</v>
      </c>
      <c r="E327" s="167" t="s">
        <v>317</v>
      </c>
      <c r="F327" s="168" t="s">
        <v>573</v>
      </c>
      <c r="G327" s="166" t="s">
        <v>525</v>
      </c>
      <c r="H327" s="164">
        <v>29</v>
      </c>
      <c r="I327" s="367">
        <f t="shared" si="8"/>
        <v>20.991041621767241</v>
      </c>
      <c r="J327" s="368">
        <v>608.74020703124995</v>
      </c>
      <c r="K327" s="169" t="s">
        <v>526</v>
      </c>
      <c r="L327" s="166" t="s">
        <v>527</v>
      </c>
      <c r="M327" s="164" t="s">
        <v>533</v>
      </c>
      <c r="N327" s="164" t="s">
        <v>528</v>
      </c>
      <c r="O327" s="169" t="s">
        <v>529</v>
      </c>
      <c r="P327" s="165" t="s">
        <v>1056</v>
      </c>
      <c r="Q327" s="302" t="s">
        <v>562</v>
      </c>
    </row>
    <row r="328" spans="1:17" ht="25.5" x14ac:dyDescent="0.2">
      <c r="A328" s="164">
        <f t="shared" si="9"/>
        <v>322</v>
      </c>
      <c r="B328" s="380" t="s">
        <v>572</v>
      </c>
      <c r="C328" s="165">
        <v>40816</v>
      </c>
      <c r="D328" s="170" t="s">
        <v>1055</v>
      </c>
      <c r="E328" s="167" t="s">
        <v>318</v>
      </c>
      <c r="F328" s="168">
        <v>41477</v>
      </c>
      <c r="G328" s="166" t="s">
        <v>525</v>
      </c>
      <c r="H328" s="164">
        <v>400</v>
      </c>
      <c r="I328" s="367">
        <f t="shared" ref="I328:I340" si="10">J328/H328</f>
        <v>0.16864316406250002</v>
      </c>
      <c r="J328" s="368">
        <v>67.457265625000005</v>
      </c>
      <c r="K328" s="169" t="s">
        <v>526</v>
      </c>
      <c r="L328" s="166" t="s">
        <v>527</v>
      </c>
      <c r="M328" s="164" t="s">
        <v>533</v>
      </c>
      <c r="N328" s="164" t="s">
        <v>528</v>
      </c>
      <c r="O328" s="169" t="s">
        <v>529</v>
      </c>
      <c r="P328" s="165" t="s">
        <v>1056</v>
      </c>
      <c r="Q328" s="302" t="s">
        <v>571</v>
      </c>
    </row>
    <row r="329" spans="1:17" ht="25.5" x14ac:dyDescent="0.2">
      <c r="A329" s="164">
        <f t="shared" si="9"/>
        <v>323</v>
      </c>
      <c r="B329" s="380" t="s">
        <v>566</v>
      </c>
      <c r="C329" s="165">
        <v>3441</v>
      </c>
      <c r="D329" s="170" t="s">
        <v>1055</v>
      </c>
      <c r="E329" s="167" t="s">
        <v>322</v>
      </c>
      <c r="F329" s="168" t="s">
        <v>576</v>
      </c>
      <c r="G329" s="166" t="s">
        <v>525</v>
      </c>
      <c r="H329" s="164">
        <v>3</v>
      </c>
      <c r="I329" s="367">
        <f t="shared" si="10"/>
        <v>764.44499348958323</v>
      </c>
      <c r="J329" s="368">
        <v>2293.3349804687496</v>
      </c>
      <c r="K329" s="169" t="s">
        <v>526</v>
      </c>
      <c r="L329" s="166" t="s">
        <v>527</v>
      </c>
      <c r="M329" s="164" t="s">
        <v>533</v>
      </c>
      <c r="N329" s="164" t="s">
        <v>528</v>
      </c>
      <c r="O329" s="169" t="s">
        <v>529</v>
      </c>
      <c r="P329" s="165" t="s">
        <v>1056</v>
      </c>
      <c r="Q329" s="302" t="s">
        <v>571</v>
      </c>
    </row>
    <row r="330" spans="1:17" ht="25.5" x14ac:dyDescent="0.2">
      <c r="A330" s="164">
        <f t="shared" si="9"/>
        <v>324</v>
      </c>
      <c r="B330" s="380" t="s">
        <v>572</v>
      </c>
      <c r="C330" s="165">
        <v>11021</v>
      </c>
      <c r="D330" s="170" t="s">
        <v>1055</v>
      </c>
      <c r="E330" s="167" t="s">
        <v>325</v>
      </c>
      <c r="F330" s="168">
        <v>39650</v>
      </c>
      <c r="G330" s="166" t="s">
        <v>525</v>
      </c>
      <c r="H330" s="164">
        <v>1</v>
      </c>
      <c r="I330" s="367">
        <f t="shared" si="10"/>
        <v>1.0407666015624999</v>
      </c>
      <c r="J330" s="368">
        <v>1.0407666015624999</v>
      </c>
      <c r="K330" s="169" t="s">
        <v>526</v>
      </c>
      <c r="L330" s="166" t="s">
        <v>527</v>
      </c>
      <c r="M330" s="164" t="s">
        <v>533</v>
      </c>
      <c r="N330" s="164" t="s">
        <v>528</v>
      </c>
      <c r="O330" s="169" t="s">
        <v>529</v>
      </c>
      <c r="P330" s="165" t="s">
        <v>1056</v>
      </c>
      <c r="Q330" s="302" t="s">
        <v>571</v>
      </c>
    </row>
    <row r="331" spans="1:17" ht="25.5" x14ac:dyDescent="0.2">
      <c r="A331" s="164">
        <f t="shared" si="9"/>
        <v>325</v>
      </c>
      <c r="B331" s="380" t="s">
        <v>572</v>
      </c>
      <c r="C331" s="165">
        <v>32420</v>
      </c>
      <c r="D331" s="170" t="s">
        <v>1055</v>
      </c>
      <c r="E331" s="167" t="s">
        <v>326</v>
      </c>
      <c r="F331" s="168">
        <v>40660</v>
      </c>
      <c r="G331" s="166" t="s">
        <v>525</v>
      </c>
      <c r="H331" s="164">
        <v>4</v>
      </c>
      <c r="I331" s="367">
        <f t="shared" si="10"/>
        <v>17.857070312499999</v>
      </c>
      <c r="J331" s="368">
        <v>71.428281249999998</v>
      </c>
      <c r="K331" s="169" t="s">
        <v>526</v>
      </c>
      <c r="L331" s="166" t="s">
        <v>527</v>
      </c>
      <c r="M331" s="164" t="s">
        <v>533</v>
      </c>
      <c r="N331" s="164" t="s">
        <v>528</v>
      </c>
      <c r="O331" s="169" t="s">
        <v>529</v>
      </c>
      <c r="P331" s="165" t="s">
        <v>1056</v>
      </c>
      <c r="Q331" s="302" t="s">
        <v>530</v>
      </c>
    </row>
    <row r="332" spans="1:17" ht="25.5" x14ac:dyDescent="0.2">
      <c r="A332" s="164">
        <f t="shared" si="9"/>
        <v>326</v>
      </c>
      <c r="B332" s="380" t="s">
        <v>564</v>
      </c>
      <c r="C332" s="165">
        <v>54820</v>
      </c>
      <c r="D332" s="170" t="s">
        <v>1055</v>
      </c>
      <c r="E332" s="167" t="s">
        <v>327</v>
      </c>
      <c r="F332" s="168">
        <v>42207</v>
      </c>
      <c r="G332" s="166" t="s">
        <v>525</v>
      </c>
      <c r="H332" s="164">
        <v>1</v>
      </c>
      <c r="I332" s="367">
        <f t="shared" si="10"/>
        <v>823.87555117187503</v>
      </c>
      <c r="J332" s="368">
        <v>823.87555117187503</v>
      </c>
      <c r="K332" s="169" t="s">
        <v>526</v>
      </c>
      <c r="L332" s="166" t="s">
        <v>527</v>
      </c>
      <c r="M332" s="164" t="s">
        <v>533</v>
      </c>
      <c r="N332" s="164" t="s">
        <v>528</v>
      </c>
      <c r="O332" s="169" t="s">
        <v>529</v>
      </c>
      <c r="P332" s="165" t="s">
        <v>1056</v>
      </c>
      <c r="Q332" s="302" t="s">
        <v>571</v>
      </c>
    </row>
    <row r="333" spans="1:17" ht="25.5" x14ac:dyDescent="0.2">
      <c r="A333" s="164">
        <f t="shared" si="9"/>
        <v>327</v>
      </c>
      <c r="B333" s="380" t="s">
        <v>564</v>
      </c>
      <c r="C333" s="165">
        <v>5423</v>
      </c>
      <c r="D333" s="170" t="s">
        <v>1055</v>
      </c>
      <c r="E333" s="167" t="s">
        <v>328</v>
      </c>
      <c r="F333" s="168">
        <v>41759</v>
      </c>
      <c r="G333" s="166" t="s">
        <v>525</v>
      </c>
      <c r="H333" s="164">
        <v>1</v>
      </c>
      <c r="I333" s="367">
        <f t="shared" si="10"/>
        <v>201.76354199218747</v>
      </c>
      <c r="J333" s="368">
        <v>201.76354199218747</v>
      </c>
      <c r="K333" s="169" t="s">
        <v>526</v>
      </c>
      <c r="L333" s="166" t="s">
        <v>527</v>
      </c>
      <c r="M333" s="164" t="s">
        <v>533</v>
      </c>
      <c r="N333" s="164" t="s">
        <v>528</v>
      </c>
      <c r="O333" s="169" t="s">
        <v>529</v>
      </c>
      <c r="P333" s="165" t="s">
        <v>1056</v>
      </c>
      <c r="Q333" s="302" t="s">
        <v>571</v>
      </c>
    </row>
    <row r="334" spans="1:17" ht="25.5" x14ac:dyDescent="0.2">
      <c r="A334" s="164">
        <f t="shared" si="9"/>
        <v>328</v>
      </c>
      <c r="B334" s="380" t="s">
        <v>564</v>
      </c>
      <c r="C334" s="165">
        <v>48207</v>
      </c>
      <c r="D334" s="170" t="s">
        <v>1055</v>
      </c>
      <c r="E334" s="167" t="s">
        <v>329</v>
      </c>
      <c r="F334" s="168">
        <v>41759</v>
      </c>
      <c r="G334" s="166" t="s">
        <v>525</v>
      </c>
      <c r="H334" s="164">
        <v>4</v>
      </c>
      <c r="I334" s="367">
        <f t="shared" si="10"/>
        <v>31.440287304687498</v>
      </c>
      <c r="J334" s="368">
        <v>125.76114921874999</v>
      </c>
      <c r="K334" s="169" t="s">
        <v>526</v>
      </c>
      <c r="L334" s="166" t="s">
        <v>527</v>
      </c>
      <c r="M334" s="164" t="s">
        <v>533</v>
      </c>
      <c r="N334" s="164" t="s">
        <v>528</v>
      </c>
      <c r="O334" s="169" t="s">
        <v>529</v>
      </c>
      <c r="P334" s="165" t="s">
        <v>1056</v>
      </c>
      <c r="Q334" s="302" t="s">
        <v>571</v>
      </c>
    </row>
    <row r="335" spans="1:17" ht="25.5" x14ac:dyDescent="0.2">
      <c r="A335" s="164">
        <f t="shared" si="9"/>
        <v>329</v>
      </c>
      <c r="B335" s="380" t="s">
        <v>572</v>
      </c>
      <c r="C335" s="165">
        <v>3563</v>
      </c>
      <c r="D335" s="170" t="s">
        <v>1055</v>
      </c>
      <c r="E335" s="167" t="s">
        <v>330</v>
      </c>
      <c r="F335" s="168" t="s">
        <v>576</v>
      </c>
      <c r="G335" s="166" t="s">
        <v>577</v>
      </c>
      <c r="H335" s="164">
        <v>24.5</v>
      </c>
      <c r="I335" s="367">
        <f t="shared" si="10"/>
        <v>13.689667171556117</v>
      </c>
      <c r="J335" s="368">
        <v>335.39684570312488</v>
      </c>
      <c r="K335" s="169" t="s">
        <v>526</v>
      </c>
      <c r="L335" s="166" t="s">
        <v>527</v>
      </c>
      <c r="M335" s="164" t="s">
        <v>533</v>
      </c>
      <c r="N335" s="164" t="s">
        <v>528</v>
      </c>
      <c r="O335" s="169" t="s">
        <v>529</v>
      </c>
      <c r="P335" s="165" t="s">
        <v>1056</v>
      </c>
      <c r="Q335" s="302" t="s">
        <v>571</v>
      </c>
    </row>
    <row r="336" spans="1:17" ht="25.5" x14ac:dyDescent="0.2">
      <c r="A336" s="164">
        <f t="shared" si="9"/>
        <v>330</v>
      </c>
      <c r="B336" s="380" t="s">
        <v>572</v>
      </c>
      <c r="C336" s="165">
        <v>3565</v>
      </c>
      <c r="D336" s="170" t="s">
        <v>1055</v>
      </c>
      <c r="E336" s="167" t="s">
        <v>331</v>
      </c>
      <c r="F336" s="168" t="s">
        <v>576</v>
      </c>
      <c r="G336" s="166" t="s">
        <v>577</v>
      </c>
      <c r="H336" s="164">
        <v>5.0999999999999996</v>
      </c>
      <c r="I336" s="367">
        <f t="shared" si="10"/>
        <v>12.178372847301331</v>
      </c>
      <c r="J336" s="368">
        <v>62.109701521236786</v>
      </c>
      <c r="K336" s="169" t="s">
        <v>526</v>
      </c>
      <c r="L336" s="166" t="s">
        <v>527</v>
      </c>
      <c r="M336" s="164" t="s">
        <v>533</v>
      </c>
      <c r="N336" s="164" t="s">
        <v>528</v>
      </c>
      <c r="O336" s="169" t="s">
        <v>529</v>
      </c>
      <c r="P336" s="165" t="s">
        <v>1056</v>
      </c>
      <c r="Q336" s="302" t="s">
        <v>562</v>
      </c>
    </row>
    <row r="337" spans="1:17" ht="25.5" x14ac:dyDescent="0.2">
      <c r="A337" s="164">
        <f t="shared" si="9"/>
        <v>331</v>
      </c>
      <c r="B337" s="380" t="s">
        <v>572</v>
      </c>
      <c r="C337" s="165">
        <v>3564</v>
      </c>
      <c r="D337" s="170" t="s">
        <v>1055</v>
      </c>
      <c r="E337" s="167" t="s">
        <v>332</v>
      </c>
      <c r="F337" s="168" t="s">
        <v>576</v>
      </c>
      <c r="G337" s="166" t="s">
        <v>577</v>
      </c>
      <c r="H337" s="164">
        <v>3.2</v>
      </c>
      <c r="I337" s="367">
        <f t="shared" si="10"/>
        <v>17.162392578125001</v>
      </c>
      <c r="J337" s="368">
        <v>54.919656250000003</v>
      </c>
      <c r="K337" s="169" t="s">
        <v>526</v>
      </c>
      <c r="L337" s="166" t="s">
        <v>527</v>
      </c>
      <c r="M337" s="164" t="s">
        <v>533</v>
      </c>
      <c r="N337" s="164" t="s">
        <v>528</v>
      </c>
      <c r="O337" s="169" t="s">
        <v>529</v>
      </c>
      <c r="P337" s="165" t="s">
        <v>1056</v>
      </c>
      <c r="Q337" s="302" t="s">
        <v>541</v>
      </c>
    </row>
    <row r="338" spans="1:17" ht="25.5" x14ac:dyDescent="0.2">
      <c r="A338" s="164">
        <f t="shared" si="9"/>
        <v>332</v>
      </c>
      <c r="B338" s="380" t="s">
        <v>559</v>
      </c>
      <c r="C338" s="165">
        <v>35819</v>
      </c>
      <c r="D338" s="170" t="s">
        <v>1055</v>
      </c>
      <c r="E338" s="167" t="s">
        <v>334</v>
      </c>
      <c r="F338" s="168">
        <v>40927</v>
      </c>
      <c r="G338" s="166" t="s">
        <v>525</v>
      </c>
      <c r="H338" s="164">
        <v>2</v>
      </c>
      <c r="I338" s="367">
        <f t="shared" si="10"/>
        <v>1496.4227612304692</v>
      </c>
      <c r="J338" s="368">
        <v>2992.8455224609384</v>
      </c>
      <c r="K338" s="169" t="s">
        <v>526</v>
      </c>
      <c r="L338" s="166" t="s">
        <v>527</v>
      </c>
      <c r="M338" s="164" t="s">
        <v>533</v>
      </c>
      <c r="N338" s="164" t="s">
        <v>528</v>
      </c>
      <c r="O338" s="169" t="s">
        <v>529</v>
      </c>
      <c r="P338" s="165" t="s">
        <v>1056</v>
      </c>
      <c r="Q338" s="302" t="s">
        <v>541</v>
      </c>
    </row>
    <row r="339" spans="1:17" ht="25.5" x14ac:dyDescent="0.2">
      <c r="A339" s="164">
        <f t="shared" si="9"/>
        <v>333</v>
      </c>
      <c r="B339" s="380" t="s">
        <v>559</v>
      </c>
      <c r="C339" s="165">
        <v>3632</v>
      </c>
      <c r="D339" s="170" t="s">
        <v>1055</v>
      </c>
      <c r="E339" s="167" t="s">
        <v>336</v>
      </c>
      <c r="F339" s="168" t="s">
        <v>576</v>
      </c>
      <c r="G339" s="166" t="s">
        <v>525</v>
      </c>
      <c r="H339" s="164">
        <v>2</v>
      </c>
      <c r="I339" s="367">
        <f t="shared" si="10"/>
        <v>27.023526660156243</v>
      </c>
      <c r="J339" s="368">
        <v>54.047053320312486</v>
      </c>
      <c r="K339" s="169" t="s">
        <v>526</v>
      </c>
      <c r="L339" s="166" t="s">
        <v>527</v>
      </c>
      <c r="M339" s="164" t="s">
        <v>533</v>
      </c>
      <c r="N339" s="164" t="s">
        <v>528</v>
      </c>
      <c r="O339" s="169" t="s">
        <v>529</v>
      </c>
      <c r="P339" s="165" t="s">
        <v>1056</v>
      </c>
      <c r="Q339" s="302" t="s">
        <v>541</v>
      </c>
    </row>
    <row r="340" spans="1:17" ht="25.5" x14ac:dyDescent="0.2">
      <c r="A340" s="164">
        <f t="shared" si="9"/>
        <v>334</v>
      </c>
      <c r="B340" s="380" t="s">
        <v>559</v>
      </c>
      <c r="C340" s="165">
        <v>59709</v>
      </c>
      <c r="D340" s="170" t="s">
        <v>1055</v>
      </c>
      <c r="E340" s="167" t="s">
        <v>337</v>
      </c>
      <c r="F340" s="168">
        <v>42510</v>
      </c>
      <c r="G340" s="166" t="s">
        <v>525</v>
      </c>
      <c r="H340" s="164">
        <v>1</v>
      </c>
      <c r="I340" s="367">
        <f t="shared" si="10"/>
        <v>84.064177539062499</v>
      </c>
      <c r="J340" s="368">
        <v>84.064177539062499</v>
      </c>
      <c r="K340" s="169" t="s">
        <v>526</v>
      </c>
      <c r="L340" s="166" t="s">
        <v>527</v>
      </c>
      <c r="M340" s="164" t="s">
        <v>533</v>
      </c>
      <c r="N340" s="164" t="s">
        <v>528</v>
      </c>
      <c r="O340" s="169" t="s">
        <v>529</v>
      </c>
      <c r="P340" s="165" t="s">
        <v>1056</v>
      </c>
      <c r="Q340" s="302" t="s">
        <v>541</v>
      </c>
    </row>
    <row r="341" spans="1:17" ht="30" customHeight="1" outlineLevel="1" x14ac:dyDescent="0.2">
      <c r="G341" s="177"/>
      <c r="H341" s="171"/>
      <c r="J341" s="364">
        <f>SUM(J7:J340)</f>
        <v>8346170.5535176126</v>
      </c>
    </row>
    <row r="342" spans="1:17" x14ac:dyDescent="0.2">
      <c r="J342" s="271"/>
    </row>
  </sheetData>
  <autoFilter ref="A6:WJO340"/>
  <pageMargins left="0.23622047244094491" right="0.23622047244094491" top="0.74803149606299213" bottom="0.74803149606299213" header="0.31496062992125984" footer="0.31496062992125984"/>
  <pageSetup paperSize="8" scale="10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3"/>
  <sheetViews>
    <sheetView topLeftCell="A10" zoomScale="80" zoomScaleNormal="80" zoomScaleSheetLayoutView="85" workbookViewId="0">
      <selection activeCell="E38" sqref="E38"/>
    </sheetView>
  </sheetViews>
  <sheetFormatPr defaultRowHeight="12.75" x14ac:dyDescent="0.2"/>
  <cols>
    <col min="1" max="1" width="8.1640625" style="186" customWidth="1"/>
    <col min="2" max="2" width="16.83203125" style="186" customWidth="1"/>
    <col min="3" max="3" width="15.83203125" style="186" customWidth="1"/>
    <col min="4" max="4" width="10.33203125" style="186" hidden="1" customWidth="1"/>
    <col min="5" max="5" width="55.83203125" style="190" customWidth="1"/>
    <col min="6" max="6" width="17.1640625" style="186" customWidth="1"/>
    <col min="7" max="7" width="9.33203125" style="186" customWidth="1"/>
    <col min="8" max="8" width="7.5" style="191" customWidth="1"/>
    <col min="9" max="9" width="20" style="191" customWidth="1"/>
    <col min="10" max="10" width="19" style="189" customWidth="1"/>
    <col min="11" max="11" width="23.6640625" style="186" customWidth="1"/>
    <col min="12" max="12" width="11.83203125" style="186" customWidth="1"/>
    <col min="13" max="13" width="26" style="186" customWidth="1"/>
    <col min="14" max="14" width="25.33203125" style="186" customWidth="1"/>
    <col min="15" max="15" width="17.6640625" style="186" customWidth="1"/>
    <col min="16" max="16" width="25.33203125" style="186" customWidth="1"/>
    <col min="17" max="17" width="10.33203125" style="186" customWidth="1"/>
    <col min="18" max="18" width="30.6640625" style="186" bestFit="1" customWidth="1"/>
    <col min="19" max="253" width="9.33203125" style="186"/>
    <col min="254" max="254" width="8.1640625" style="186" customWidth="1"/>
    <col min="255" max="255" width="16.83203125" style="186" customWidth="1"/>
    <col min="256" max="256" width="0" style="186" hidden="1" customWidth="1"/>
    <col min="257" max="257" width="10.33203125" style="186" customWidth="1"/>
    <col min="258" max="258" width="38.5" style="186" customWidth="1"/>
    <col min="259" max="260" width="17.1640625" style="186" customWidth="1"/>
    <col min="261" max="261" width="14.33203125" style="186" customWidth="1"/>
    <col min="262" max="263" width="18.83203125" style="186" customWidth="1"/>
    <col min="264" max="264" width="9.33203125" style="186" customWidth="1"/>
    <col min="265" max="265" width="7.5" style="186" customWidth="1"/>
    <col min="266" max="266" width="19" style="186" customWidth="1"/>
    <col min="267" max="267" width="18" style="186" customWidth="1"/>
    <col min="268" max="268" width="11.83203125" style="186" customWidth="1"/>
    <col min="269" max="269" width="26" style="186" customWidth="1"/>
    <col min="270" max="270" width="25.33203125" style="186" customWidth="1"/>
    <col min="271" max="271" width="17.6640625" style="186" customWidth="1"/>
    <col min="272" max="272" width="25.33203125" style="186" customWidth="1"/>
    <col min="273" max="273" width="10.33203125" style="186" customWidth="1"/>
    <col min="274" max="509" width="9.33203125" style="186"/>
    <col min="510" max="510" width="8.1640625" style="186" customWidth="1"/>
    <col min="511" max="511" width="16.83203125" style="186" customWidth="1"/>
    <col min="512" max="512" width="0" style="186" hidden="1" customWidth="1"/>
    <col min="513" max="513" width="10.33203125" style="186" customWidth="1"/>
    <col min="514" max="514" width="38.5" style="186" customWidth="1"/>
    <col min="515" max="516" width="17.1640625" style="186" customWidth="1"/>
    <col min="517" max="517" width="14.33203125" style="186" customWidth="1"/>
    <col min="518" max="519" width="18.83203125" style="186" customWidth="1"/>
    <col min="520" max="520" width="9.33203125" style="186" customWidth="1"/>
    <col min="521" max="521" width="7.5" style="186" customWidth="1"/>
    <col min="522" max="522" width="19" style="186" customWidth="1"/>
    <col min="523" max="523" width="18" style="186" customWidth="1"/>
    <col min="524" max="524" width="11.83203125" style="186" customWidth="1"/>
    <col min="525" max="525" width="26" style="186" customWidth="1"/>
    <col min="526" max="526" width="25.33203125" style="186" customWidth="1"/>
    <col min="527" max="527" width="17.6640625" style="186" customWidth="1"/>
    <col min="528" max="528" width="25.33203125" style="186" customWidth="1"/>
    <col min="529" max="529" width="10.33203125" style="186" customWidth="1"/>
    <col min="530" max="765" width="9.33203125" style="186"/>
    <col min="766" max="766" width="8.1640625" style="186" customWidth="1"/>
    <col min="767" max="767" width="16.83203125" style="186" customWidth="1"/>
    <col min="768" max="768" width="0" style="186" hidden="1" customWidth="1"/>
    <col min="769" max="769" width="10.33203125" style="186" customWidth="1"/>
    <col min="770" max="770" width="38.5" style="186" customWidth="1"/>
    <col min="771" max="772" width="17.1640625" style="186" customWidth="1"/>
    <col min="773" max="773" width="14.33203125" style="186" customWidth="1"/>
    <col min="774" max="775" width="18.83203125" style="186" customWidth="1"/>
    <col min="776" max="776" width="9.33203125" style="186" customWidth="1"/>
    <col min="777" max="777" width="7.5" style="186" customWidth="1"/>
    <col min="778" max="778" width="19" style="186" customWidth="1"/>
    <col min="779" max="779" width="18" style="186" customWidth="1"/>
    <col min="780" max="780" width="11.83203125" style="186" customWidth="1"/>
    <col min="781" max="781" width="26" style="186" customWidth="1"/>
    <col min="782" max="782" width="25.33203125" style="186" customWidth="1"/>
    <col min="783" max="783" width="17.6640625" style="186" customWidth="1"/>
    <col min="784" max="784" width="25.33203125" style="186" customWidth="1"/>
    <col min="785" max="785" width="10.33203125" style="186" customWidth="1"/>
    <col min="786" max="1021" width="9.33203125" style="186"/>
    <col min="1022" max="1022" width="8.1640625" style="186" customWidth="1"/>
    <col min="1023" max="1023" width="16.83203125" style="186" customWidth="1"/>
    <col min="1024" max="1024" width="0" style="186" hidden="1" customWidth="1"/>
    <col min="1025" max="1025" width="10.33203125" style="186" customWidth="1"/>
    <col min="1026" max="1026" width="38.5" style="186" customWidth="1"/>
    <col min="1027" max="1028" width="17.1640625" style="186" customWidth="1"/>
    <col min="1029" max="1029" width="14.33203125" style="186" customWidth="1"/>
    <col min="1030" max="1031" width="18.83203125" style="186" customWidth="1"/>
    <col min="1032" max="1032" width="9.33203125" style="186" customWidth="1"/>
    <col min="1033" max="1033" width="7.5" style="186" customWidth="1"/>
    <col min="1034" max="1034" width="19" style="186" customWidth="1"/>
    <col min="1035" max="1035" width="18" style="186" customWidth="1"/>
    <col min="1036" max="1036" width="11.83203125" style="186" customWidth="1"/>
    <col min="1037" max="1037" width="26" style="186" customWidth="1"/>
    <col min="1038" max="1038" width="25.33203125" style="186" customWidth="1"/>
    <col min="1039" max="1039" width="17.6640625" style="186" customWidth="1"/>
    <col min="1040" max="1040" width="25.33203125" style="186" customWidth="1"/>
    <col min="1041" max="1041" width="10.33203125" style="186" customWidth="1"/>
    <col min="1042" max="1277" width="9.33203125" style="186"/>
    <col min="1278" max="1278" width="8.1640625" style="186" customWidth="1"/>
    <col min="1279" max="1279" width="16.83203125" style="186" customWidth="1"/>
    <col min="1280" max="1280" width="0" style="186" hidden="1" customWidth="1"/>
    <col min="1281" max="1281" width="10.33203125" style="186" customWidth="1"/>
    <col min="1282" max="1282" width="38.5" style="186" customWidth="1"/>
    <col min="1283" max="1284" width="17.1640625" style="186" customWidth="1"/>
    <col min="1285" max="1285" width="14.33203125" style="186" customWidth="1"/>
    <col min="1286" max="1287" width="18.83203125" style="186" customWidth="1"/>
    <col min="1288" max="1288" width="9.33203125" style="186" customWidth="1"/>
    <col min="1289" max="1289" width="7.5" style="186" customWidth="1"/>
    <col min="1290" max="1290" width="19" style="186" customWidth="1"/>
    <col min="1291" max="1291" width="18" style="186" customWidth="1"/>
    <col min="1292" max="1292" width="11.83203125" style="186" customWidth="1"/>
    <col min="1293" max="1293" width="26" style="186" customWidth="1"/>
    <col min="1294" max="1294" width="25.33203125" style="186" customWidth="1"/>
    <col min="1295" max="1295" width="17.6640625" style="186" customWidth="1"/>
    <col min="1296" max="1296" width="25.33203125" style="186" customWidth="1"/>
    <col min="1297" max="1297" width="10.33203125" style="186" customWidth="1"/>
    <col min="1298" max="1533" width="9.33203125" style="186"/>
    <col min="1534" max="1534" width="8.1640625" style="186" customWidth="1"/>
    <col min="1535" max="1535" width="16.83203125" style="186" customWidth="1"/>
    <col min="1536" max="1536" width="0" style="186" hidden="1" customWidth="1"/>
    <col min="1537" max="1537" width="10.33203125" style="186" customWidth="1"/>
    <col min="1538" max="1538" width="38.5" style="186" customWidth="1"/>
    <col min="1539" max="1540" width="17.1640625" style="186" customWidth="1"/>
    <col min="1541" max="1541" width="14.33203125" style="186" customWidth="1"/>
    <col min="1542" max="1543" width="18.83203125" style="186" customWidth="1"/>
    <col min="1544" max="1544" width="9.33203125" style="186" customWidth="1"/>
    <col min="1545" max="1545" width="7.5" style="186" customWidth="1"/>
    <col min="1546" max="1546" width="19" style="186" customWidth="1"/>
    <col min="1547" max="1547" width="18" style="186" customWidth="1"/>
    <col min="1548" max="1548" width="11.83203125" style="186" customWidth="1"/>
    <col min="1549" max="1549" width="26" style="186" customWidth="1"/>
    <col min="1550" max="1550" width="25.33203125" style="186" customWidth="1"/>
    <col min="1551" max="1551" width="17.6640625" style="186" customWidth="1"/>
    <col min="1552" max="1552" width="25.33203125" style="186" customWidth="1"/>
    <col min="1553" max="1553" width="10.33203125" style="186" customWidth="1"/>
    <col min="1554" max="1789" width="9.33203125" style="186"/>
    <col min="1790" max="1790" width="8.1640625" style="186" customWidth="1"/>
    <col min="1791" max="1791" width="16.83203125" style="186" customWidth="1"/>
    <col min="1792" max="1792" width="0" style="186" hidden="1" customWidth="1"/>
    <col min="1793" max="1793" width="10.33203125" style="186" customWidth="1"/>
    <col min="1794" max="1794" width="38.5" style="186" customWidth="1"/>
    <col min="1795" max="1796" width="17.1640625" style="186" customWidth="1"/>
    <col min="1797" max="1797" width="14.33203125" style="186" customWidth="1"/>
    <col min="1798" max="1799" width="18.83203125" style="186" customWidth="1"/>
    <col min="1800" max="1800" width="9.33203125" style="186" customWidth="1"/>
    <col min="1801" max="1801" width="7.5" style="186" customWidth="1"/>
    <col min="1802" max="1802" width="19" style="186" customWidth="1"/>
    <col min="1803" max="1803" width="18" style="186" customWidth="1"/>
    <col min="1804" max="1804" width="11.83203125" style="186" customWidth="1"/>
    <col min="1805" max="1805" width="26" style="186" customWidth="1"/>
    <col min="1806" max="1806" width="25.33203125" style="186" customWidth="1"/>
    <col min="1807" max="1807" width="17.6640625" style="186" customWidth="1"/>
    <col min="1808" max="1808" width="25.33203125" style="186" customWidth="1"/>
    <col min="1809" max="1809" width="10.33203125" style="186" customWidth="1"/>
    <col min="1810" max="2045" width="9.33203125" style="186"/>
    <col min="2046" max="2046" width="8.1640625" style="186" customWidth="1"/>
    <col min="2047" max="2047" width="16.83203125" style="186" customWidth="1"/>
    <col min="2048" max="2048" width="0" style="186" hidden="1" customWidth="1"/>
    <col min="2049" max="2049" width="10.33203125" style="186" customWidth="1"/>
    <col min="2050" max="2050" width="38.5" style="186" customWidth="1"/>
    <col min="2051" max="2052" width="17.1640625" style="186" customWidth="1"/>
    <col min="2053" max="2053" width="14.33203125" style="186" customWidth="1"/>
    <col min="2054" max="2055" width="18.83203125" style="186" customWidth="1"/>
    <col min="2056" max="2056" width="9.33203125" style="186" customWidth="1"/>
    <col min="2057" max="2057" width="7.5" style="186" customWidth="1"/>
    <col min="2058" max="2058" width="19" style="186" customWidth="1"/>
    <col min="2059" max="2059" width="18" style="186" customWidth="1"/>
    <col min="2060" max="2060" width="11.83203125" style="186" customWidth="1"/>
    <col min="2061" max="2061" width="26" style="186" customWidth="1"/>
    <col min="2062" max="2062" width="25.33203125" style="186" customWidth="1"/>
    <col min="2063" max="2063" width="17.6640625" style="186" customWidth="1"/>
    <col min="2064" max="2064" width="25.33203125" style="186" customWidth="1"/>
    <col min="2065" max="2065" width="10.33203125" style="186" customWidth="1"/>
    <col min="2066" max="2301" width="9.33203125" style="186"/>
    <col min="2302" max="2302" width="8.1640625" style="186" customWidth="1"/>
    <col min="2303" max="2303" width="16.83203125" style="186" customWidth="1"/>
    <col min="2304" max="2304" width="0" style="186" hidden="1" customWidth="1"/>
    <col min="2305" max="2305" width="10.33203125" style="186" customWidth="1"/>
    <col min="2306" max="2306" width="38.5" style="186" customWidth="1"/>
    <col min="2307" max="2308" width="17.1640625" style="186" customWidth="1"/>
    <col min="2309" max="2309" width="14.33203125" style="186" customWidth="1"/>
    <col min="2310" max="2311" width="18.83203125" style="186" customWidth="1"/>
    <col min="2312" max="2312" width="9.33203125" style="186" customWidth="1"/>
    <col min="2313" max="2313" width="7.5" style="186" customWidth="1"/>
    <col min="2314" max="2314" width="19" style="186" customWidth="1"/>
    <col min="2315" max="2315" width="18" style="186" customWidth="1"/>
    <col min="2316" max="2316" width="11.83203125" style="186" customWidth="1"/>
    <col min="2317" max="2317" width="26" style="186" customWidth="1"/>
    <col min="2318" max="2318" width="25.33203125" style="186" customWidth="1"/>
    <col min="2319" max="2319" width="17.6640625" style="186" customWidth="1"/>
    <col min="2320" max="2320" width="25.33203125" style="186" customWidth="1"/>
    <col min="2321" max="2321" width="10.33203125" style="186" customWidth="1"/>
    <col min="2322" max="2557" width="9.33203125" style="186"/>
    <col min="2558" max="2558" width="8.1640625" style="186" customWidth="1"/>
    <col min="2559" max="2559" width="16.83203125" style="186" customWidth="1"/>
    <col min="2560" max="2560" width="0" style="186" hidden="1" customWidth="1"/>
    <col min="2561" max="2561" width="10.33203125" style="186" customWidth="1"/>
    <col min="2562" max="2562" width="38.5" style="186" customWidth="1"/>
    <col min="2563" max="2564" width="17.1640625" style="186" customWidth="1"/>
    <col min="2565" max="2565" width="14.33203125" style="186" customWidth="1"/>
    <col min="2566" max="2567" width="18.83203125" style="186" customWidth="1"/>
    <col min="2568" max="2568" width="9.33203125" style="186" customWidth="1"/>
    <col min="2569" max="2569" width="7.5" style="186" customWidth="1"/>
    <col min="2570" max="2570" width="19" style="186" customWidth="1"/>
    <col min="2571" max="2571" width="18" style="186" customWidth="1"/>
    <col min="2572" max="2572" width="11.83203125" style="186" customWidth="1"/>
    <col min="2573" max="2573" width="26" style="186" customWidth="1"/>
    <col min="2574" max="2574" width="25.33203125" style="186" customWidth="1"/>
    <col min="2575" max="2575" width="17.6640625" style="186" customWidth="1"/>
    <col min="2576" max="2576" width="25.33203125" style="186" customWidth="1"/>
    <col min="2577" max="2577" width="10.33203125" style="186" customWidth="1"/>
    <col min="2578" max="2813" width="9.33203125" style="186"/>
    <col min="2814" max="2814" width="8.1640625" style="186" customWidth="1"/>
    <col min="2815" max="2815" width="16.83203125" style="186" customWidth="1"/>
    <col min="2816" max="2816" width="0" style="186" hidden="1" customWidth="1"/>
    <col min="2817" max="2817" width="10.33203125" style="186" customWidth="1"/>
    <col min="2818" max="2818" width="38.5" style="186" customWidth="1"/>
    <col min="2819" max="2820" width="17.1640625" style="186" customWidth="1"/>
    <col min="2821" max="2821" width="14.33203125" style="186" customWidth="1"/>
    <col min="2822" max="2823" width="18.83203125" style="186" customWidth="1"/>
    <col min="2824" max="2824" width="9.33203125" style="186" customWidth="1"/>
    <col min="2825" max="2825" width="7.5" style="186" customWidth="1"/>
    <col min="2826" max="2826" width="19" style="186" customWidth="1"/>
    <col min="2827" max="2827" width="18" style="186" customWidth="1"/>
    <col min="2828" max="2828" width="11.83203125" style="186" customWidth="1"/>
    <col min="2829" max="2829" width="26" style="186" customWidth="1"/>
    <col min="2830" max="2830" width="25.33203125" style="186" customWidth="1"/>
    <col min="2831" max="2831" width="17.6640625" style="186" customWidth="1"/>
    <col min="2832" max="2832" width="25.33203125" style="186" customWidth="1"/>
    <col min="2833" max="2833" width="10.33203125" style="186" customWidth="1"/>
    <col min="2834" max="3069" width="9.33203125" style="186"/>
    <col min="3070" max="3070" width="8.1640625" style="186" customWidth="1"/>
    <col min="3071" max="3071" width="16.83203125" style="186" customWidth="1"/>
    <col min="3072" max="3072" width="0" style="186" hidden="1" customWidth="1"/>
    <col min="3073" max="3073" width="10.33203125" style="186" customWidth="1"/>
    <col min="3074" max="3074" width="38.5" style="186" customWidth="1"/>
    <col min="3075" max="3076" width="17.1640625" style="186" customWidth="1"/>
    <col min="3077" max="3077" width="14.33203125" style="186" customWidth="1"/>
    <col min="3078" max="3079" width="18.83203125" style="186" customWidth="1"/>
    <col min="3080" max="3080" width="9.33203125" style="186" customWidth="1"/>
    <col min="3081" max="3081" width="7.5" style="186" customWidth="1"/>
    <col min="3082" max="3082" width="19" style="186" customWidth="1"/>
    <col min="3083" max="3083" width="18" style="186" customWidth="1"/>
    <col min="3084" max="3084" width="11.83203125" style="186" customWidth="1"/>
    <col min="3085" max="3085" width="26" style="186" customWidth="1"/>
    <col min="3086" max="3086" width="25.33203125" style="186" customWidth="1"/>
    <col min="3087" max="3087" width="17.6640625" style="186" customWidth="1"/>
    <col min="3088" max="3088" width="25.33203125" style="186" customWidth="1"/>
    <col min="3089" max="3089" width="10.33203125" style="186" customWidth="1"/>
    <col min="3090" max="3325" width="9.33203125" style="186"/>
    <col min="3326" max="3326" width="8.1640625" style="186" customWidth="1"/>
    <col min="3327" max="3327" width="16.83203125" style="186" customWidth="1"/>
    <col min="3328" max="3328" width="0" style="186" hidden="1" customWidth="1"/>
    <col min="3329" max="3329" width="10.33203125" style="186" customWidth="1"/>
    <col min="3330" max="3330" width="38.5" style="186" customWidth="1"/>
    <col min="3331" max="3332" width="17.1640625" style="186" customWidth="1"/>
    <col min="3333" max="3333" width="14.33203125" style="186" customWidth="1"/>
    <col min="3334" max="3335" width="18.83203125" style="186" customWidth="1"/>
    <col min="3336" max="3336" width="9.33203125" style="186" customWidth="1"/>
    <col min="3337" max="3337" width="7.5" style="186" customWidth="1"/>
    <col min="3338" max="3338" width="19" style="186" customWidth="1"/>
    <col min="3339" max="3339" width="18" style="186" customWidth="1"/>
    <col min="3340" max="3340" width="11.83203125" style="186" customWidth="1"/>
    <col min="3341" max="3341" width="26" style="186" customWidth="1"/>
    <col min="3342" max="3342" width="25.33203125" style="186" customWidth="1"/>
    <col min="3343" max="3343" width="17.6640625" style="186" customWidth="1"/>
    <col min="3344" max="3344" width="25.33203125" style="186" customWidth="1"/>
    <col min="3345" max="3345" width="10.33203125" style="186" customWidth="1"/>
    <col min="3346" max="3581" width="9.33203125" style="186"/>
    <col min="3582" max="3582" width="8.1640625" style="186" customWidth="1"/>
    <col min="3583" max="3583" width="16.83203125" style="186" customWidth="1"/>
    <col min="3584" max="3584" width="0" style="186" hidden="1" customWidth="1"/>
    <col min="3585" max="3585" width="10.33203125" style="186" customWidth="1"/>
    <col min="3586" max="3586" width="38.5" style="186" customWidth="1"/>
    <col min="3587" max="3588" width="17.1640625" style="186" customWidth="1"/>
    <col min="3589" max="3589" width="14.33203125" style="186" customWidth="1"/>
    <col min="3590" max="3591" width="18.83203125" style="186" customWidth="1"/>
    <col min="3592" max="3592" width="9.33203125" style="186" customWidth="1"/>
    <col min="3593" max="3593" width="7.5" style="186" customWidth="1"/>
    <col min="3594" max="3594" width="19" style="186" customWidth="1"/>
    <col min="3595" max="3595" width="18" style="186" customWidth="1"/>
    <col min="3596" max="3596" width="11.83203125" style="186" customWidth="1"/>
    <col min="3597" max="3597" width="26" style="186" customWidth="1"/>
    <col min="3598" max="3598" width="25.33203125" style="186" customWidth="1"/>
    <col min="3599" max="3599" width="17.6640625" style="186" customWidth="1"/>
    <col min="3600" max="3600" width="25.33203125" style="186" customWidth="1"/>
    <col min="3601" max="3601" width="10.33203125" style="186" customWidth="1"/>
    <col min="3602" max="3837" width="9.33203125" style="186"/>
    <col min="3838" max="3838" width="8.1640625" style="186" customWidth="1"/>
    <col min="3839" max="3839" width="16.83203125" style="186" customWidth="1"/>
    <col min="3840" max="3840" width="0" style="186" hidden="1" customWidth="1"/>
    <col min="3841" max="3841" width="10.33203125" style="186" customWidth="1"/>
    <col min="3842" max="3842" width="38.5" style="186" customWidth="1"/>
    <col min="3843" max="3844" width="17.1640625" style="186" customWidth="1"/>
    <col min="3845" max="3845" width="14.33203125" style="186" customWidth="1"/>
    <col min="3846" max="3847" width="18.83203125" style="186" customWidth="1"/>
    <col min="3848" max="3848" width="9.33203125" style="186" customWidth="1"/>
    <col min="3849" max="3849" width="7.5" style="186" customWidth="1"/>
    <col min="3850" max="3850" width="19" style="186" customWidth="1"/>
    <col min="3851" max="3851" width="18" style="186" customWidth="1"/>
    <col min="3852" max="3852" width="11.83203125" style="186" customWidth="1"/>
    <col min="3853" max="3853" width="26" style="186" customWidth="1"/>
    <col min="3854" max="3854" width="25.33203125" style="186" customWidth="1"/>
    <col min="3855" max="3855" width="17.6640625" style="186" customWidth="1"/>
    <col min="3856" max="3856" width="25.33203125" style="186" customWidth="1"/>
    <col min="3857" max="3857" width="10.33203125" style="186" customWidth="1"/>
    <col min="3858" max="4093" width="9.33203125" style="186"/>
    <col min="4094" max="4094" width="8.1640625" style="186" customWidth="1"/>
    <col min="4095" max="4095" width="16.83203125" style="186" customWidth="1"/>
    <col min="4096" max="4096" width="0" style="186" hidden="1" customWidth="1"/>
    <col min="4097" max="4097" width="10.33203125" style="186" customWidth="1"/>
    <col min="4098" max="4098" width="38.5" style="186" customWidth="1"/>
    <col min="4099" max="4100" width="17.1640625" style="186" customWidth="1"/>
    <col min="4101" max="4101" width="14.33203125" style="186" customWidth="1"/>
    <col min="4102" max="4103" width="18.83203125" style="186" customWidth="1"/>
    <col min="4104" max="4104" width="9.33203125" style="186" customWidth="1"/>
    <col min="4105" max="4105" width="7.5" style="186" customWidth="1"/>
    <col min="4106" max="4106" width="19" style="186" customWidth="1"/>
    <col min="4107" max="4107" width="18" style="186" customWidth="1"/>
    <col min="4108" max="4108" width="11.83203125" style="186" customWidth="1"/>
    <col min="4109" max="4109" width="26" style="186" customWidth="1"/>
    <col min="4110" max="4110" width="25.33203125" style="186" customWidth="1"/>
    <col min="4111" max="4111" width="17.6640625" style="186" customWidth="1"/>
    <col min="4112" max="4112" width="25.33203125" style="186" customWidth="1"/>
    <col min="4113" max="4113" width="10.33203125" style="186" customWidth="1"/>
    <col min="4114" max="4349" width="9.33203125" style="186"/>
    <col min="4350" max="4350" width="8.1640625" style="186" customWidth="1"/>
    <col min="4351" max="4351" width="16.83203125" style="186" customWidth="1"/>
    <col min="4352" max="4352" width="0" style="186" hidden="1" customWidth="1"/>
    <col min="4353" max="4353" width="10.33203125" style="186" customWidth="1"/>
    <col min="4354" max="4354" width="38.5" style="186" customWidth="1"/>
    <col min="4355" max="4356" width="17.1640625" style="186" customWidth="1"/>
    <col min="4357" max="4357" width="14.33203125" style="186" customWidth="1"/>
    <col min="4358" max="4359" width="18.83203125" style="186" customWidth="1"/>
    <col min="4360" max="4360" width="9.33203125" style="186" customWidth="1"/>
    <col min="4361" max="4361" width="7.5" style="186" customWidth="1"/>
    <col min="4362" max="4362" width="19" style="186" customWidth="1"/>
    <col min="4363" max="4363" width="18" style="186" customWidth="1"/>
    <col min="4364" max="4364" width="11.83203125" style="186" customWidth="1"/>
    <col min="4365" max="4365" width="26" style="186" customWidth="1"/>
    <col min="4366" max="4366" width="25.33203125" style="186" customWidth="1"/>
    <col min="4367" max="4367" width="17.6640625" style="186" customWidth="1"/>
    <col min="4368" max="4368" width="25.33203125" style="186" customWidth="1"/>
    <col min="4369" max="4369" width="10.33203125" style="186" customWidth="1"/>
    <col min="4370" max="4605" width="9.33203125" style="186"/>
    <col min="4606" max="4606" width="8.1640625" style="186" customWidth="1"/>
    <col min="4607" max="4607" width="16.83203125" style="186" customWidth="1"/>
    <col min="4608" max="4608" width="0" style="186" hidden="1" customWidth="1"/>
    <col min="4609" max="4609" width="10.33203125" style="186" customWidth="1"/>
    <col min="4610" max="4610" width="38.5" style="186" customWidth="1"/>
    <col min="4611" max="4612" width="17.1640625" style="186" customWidth="1"/>
    <col min="4613" max="4613" width="14.33203125" style="186" customWidth="1"/>
    <col min="4614" max="4615" width="18.83203125" style="186" customWidth="1"/>
    <col min="4616" max="4616" width="9.33203125" style="186" customWidth="1"/>
    <col min="4617" max="4617" width="7.5" style="186" customWidth="1"/>
    <col min="4618" max="4618" width="19" style="186" customWidth="1"/>
    <col min="4619" max="4619" width="18" style="186" customWidth="1"/>
    <col min="4620" max="4620" width="11.83203125" style="186" customWidth="1"/>
    <col min="4621" max="4621" width="26" style="186" customWidth="1"/>
    <col min="4622" max="4622" width="25.33203125" style="186" customWidth="1"/>
    <col min="4623" max="4623" width="17.6640625" style="186" customWidth="1"/>
    <col min="4624" max="4624" width="25.33203125" style="186" customWidth="1"/>
    <col min="4625" max="4625" width="10.33203125" style="186" customWidth="1"/>
    <col min="4626" max="4861" width="9.33203125" style="186"/>
    <col min="4862" max="4862" width="8.1640625" style="186" customWidth="1"/>
    <col min="4863" max="4863" width="16.83203125" style="186" customWidth="1"/>
    <col min="4864" max="4864" width="0" style="186" hidden="1" customWidth="1"/>
    <col min="4865" max="4865" width="10.33203125" style="186" customWidth="1"/>
    <col min="4866" max="4866" width="38.5" style="186" customWidth="1"/>
    <col min="4867" max="4868" width="17.1640625" style="186" customWidth="1"/>
    <col min="4869" max="4869" width="14.33203125" style="186" customWidth="1"/>
    <col min="4870" max="4871" width="18.83203125" style="186" customWidth="1"/>
    <col min="4872" max="4872" width="9.33203125" style="186" customWidth="1"/>
    <col min="4873" max="4873" width="7.5" style="186" customWidth="1"/>
    <col min="4874" max="4874" width="19" style="186" customWidth="1"/>
    <col min="4875" max="4875" width="18" style="186" customWidth="1"/>
    <col min="4876" max="4876" width="11.83203125" style="186" customWidth="1"/>
    <col min="4877" max="4877" width="26" style="186" customWidth="1"/>
    <col min="4878" max="4878" width="25.33203125" style="186" customWidth="1"/>
    <col min="4879" max="4879" width="17.6640625" style="186" customWidth="1"/>
    <col min="4880" max="4880" width="25.33203125" style="186" customWidth="1"/>
    <col min="4881" max="4881" width="10.33203125" style="186" customWidth="1"/>
    <col min="4882" max="5117" width="9.33203125" style="186"/>
    <col min="5118" max="5118" width="8.1640625" style="186" customWidth="1"/>
    <col min="5119" max="5119" width="16.83203125" style="186" customWidth="1"/>
    <col min="5120" max="5120" width="0" style="186" hidden="1" customWidth="1"/>
    <col min="5121" max="5121" width="10.33203125" style="186" customWidth="1"/>
    <col min="5122" max="5122" width="38.5" style="186" customWidth="1"/>
    <col min="5123" max="5124" width="17.1640625" style="186" customWidth="1"/>
    <col min="5125" max="5125" width="14.33203125" style="186" customWidth="1"/>
    <col min="5126" max="5127" width="18.83203125" style="186" customWidth="1"/>
    <col min="5128" max="5128" width="9.33203125" style="186" customWidth="1"/>
    <col min="5129" max="5129" width="7.5" style="186" customWidth="1"/>
    <col min="5130" max="5130" width="19" style="186" customWidth="1"/>
    <col min="5131" max="5131" width="18" style="186" customWidth="1"/>
    <col min="5132" max="5132" width="11.83203125" style="186" customWidth="1"/>
    <col min="5133" max="5133" width="26" style="186" customWidth="1"/>
    <col min="5134" max="5134" width="25.33203125" style="186" customWidth="1"/>
    <col min="5135" max="5135" width="17.6640625" style="186" customWidth="1"/>
    <col min="5136" max="5136" width="25.33203125" style="186" customWidth="1"/>
    <col min="5137" max="5137" width="10.33203125" style="186" customWidth="1"/>
    <col min="5138" max="5373" width="9.33203125" style="186"/>
    <col min="5374" max="5374" width="8.1640625" style="186" customWidth="1"/>
    <col min="5375" max="5375" width="16.83203125" style="186" customWidth="1"/>
    <col min="5376" max="5376" width="0" style="186" hidden="1" customWidth="1"/>
    <col min="5377" max="5377" width="10.33203125" style="186" customWidth="1"/>
    <col min="5378" max="5378" width="38.5" style="186" customWidth="1"/>
    <col min="5379" max="5380" width="17.1640625" style="186" customWidth="1"/>
    <col min="5381" max="5381" width="14.33203125" style="186" customWidth="1"/>
    <col min="5382" max="5383" width="18.83203125" style="186" customWidth="1"/>
    <col min="5384" max="5384" width="9.33203125" style="186" customWidth="1"/>
    <col min="5385" max="5385" width="7.5" style="186" customWidth="1"/>
    <col min="5386" max="5386" width="19" style="186" customWidth="1"/>
    <col min="5387" max="5387" width="18" style="186" customWidth="1"/>
    <col min="5388" max="5388" width="11.83203125" style="186" customWidth="1"/>
    <col min="5389" max="5389" width="26" style="186" customWidth="1"/>
    <col min="5390" max="5390" width="25.33203125" style="186" customWidth="1"/>
    <col min="5391" max="5391" width="17.6640625" style="186" customWidth="1"/>
    <col min="5392" max="5392" width="25.33203125" style="186" customWidth="1"/>
    <col min="5393" max="5393" width="10.33203125" style="186" customWidth="1"/>
    <col min="5394" max="5629" width="9.33203125" style="186"/>
    <col min="5630" max="5630" width="8.1640625" style="186" customWidth="1"/>
    <col min="5631" max="5631" width="16.83203125" style="186" customWidth="1"/>
    <col min="5632" max="5632" width="0" style="186" hidden="1" customWidth="1"/>
    <col min="5633" max="5633" width="10.33203125" style="186" customWidth="1"/>
    <col min="5634" max="5634" width="38.5" style="186" customWidth="1"/>
    <col min="5635" max="5636" width="17.1640625" style="186" customWidth="1"/>
    <col min="5637" max="5637" width="14.33203125" style="186" customWidth="1"/>
    <col min="5638" max="5639" width="18.83203125" style="186" customWidth="1"/>
    <col min="5640" max="5640" width="9.33203125" style="186" customWidth="1"/>
    <col min="5641" max="5641" width="7.5" style="186" customWidth="1"/>
    <col min="5642" max="5642" width="19" style="186" customWidth="1"/>
    <col min="5643" max="5643" width="18" style="186" customWidth="1"/>
    <col min="5644" max="5644" width="11.83203125" style="186" customWidth="1"/>
    <col min="5645" max="5645" width="26" style="186" customWidth="1"/>
    <col min="5646" max="5646" width="25.33203125" style="186" customWidth="1"/>
    <col min="5647" max="5647" width="17.6640625" style="186" customWidth="1"/>
    <col min="5648" max="5648" width="25.33203125" style="186" customWidth="1"/>
    <col min="5649" max="5649" width="10.33203125" style="186" customWidth="1"/>
    <col min="5650" max="5885" width="9.33203125" style="186"/>
    <col min="5886" max="5886" width="8.1640625" style="186" customWidth="1"/>
    <col min="5887" max="5887" width="16.83203125" style="186" customWidth="1"/>
    <col min="5888" max="5888" width="0" style="186" hidden="1" customWidth="1"/>
    <col min="5889" max="5889" width="10.33203125" style="186" customWidth="1"/>
    <col min="5890" max="5890" width="38.5" style="186" customWidth="1"/>
    <col min="5891" max="5892" width="17.1640625" style="186" customWidth="1"/>
    <col min="5893" max="5893" width="14.33203125" style="186" customWidth="1"/>
    <col min="5894" max="5895" width="18.83203125" style="186" customWidth="1"/>
    <col min="5896" max="5896" width="9.33203125" style="186" customWidth="1"/>
    <col min="5897" max="5897" width="7.5" style="186" customWidth="1"/>
    <col min="5898" max="5898" width="19" style="186" customWidth="1"/>
    <col min="5899" max="5899" width="18" style="186" customWidth="1"/>
    <col min="5900" max="5900" width="11.83203125" style="186" customWidth="1"/>
    <col min="5901" max="5901" width="26" style="186" customWidth="1"/>
    <col min="5902" max="5902" width="25.33203125" style="186" customWidth="1"/>
    <col min="5903" max="5903" width="17.6640625" style="186" customWidth="1"/>
    <col min="5904" max="5904" width="25.33203125" style="186" customWidth="1"/>
    <col min="5905" max="5905" width="10.33203125" style="186" customWidth="1"/>
    <col min="5906" max="6141" width="9.33203125" style="186"/>
    <col min="6142" max="6142" width="8.1640625" style="186" customWidth="1"/>
    <col min="6143" max="6143" width="16.83203125" style="186" customWidth="1"/>
    <col min="6144" max="6144" width="0" style="186" hidden="1" customWidth="1"/>
    <col min="6145" max="6145" width="10.33203125" style="186" customWidth="1"/>
    <col min="6146" max="6146" width="38.5" style="186" customWidth="1"/>
    <col min="6147" max="6148" width="17.1640625" style="186" customWidth="1"/>
    <col min="6149" max="6149" width="14.33203125" style="186" customWidth="1"/>
    <col min="6150" max="6151" width="18.83203125" style="186" customWidth="1"/>
    <col min="6152" max="6152" width="9.33203125" style="186" customWidth="1"/>
    <col min="6153" max="6153" width="7.5" style="186" customWidth="1"/>
    <col min="6154" max="6154" width="19" style="186" customWidth="1"/>
    <col min="6155" max="6155" width="18" style="186" customWidth="1"/>
    <col min="6156" max="6156" width="11.83203125" style="186" customWidth="1"/>
    <col min="6157" max="6157" width="26" style="186" customWidth="1"/>
    <col min="6158" max="6158" width="25.33203125" style="186" customWidth="1"/>
    <col min="6159" max="6159" width="17.6640625" style="186" customWidth="1"/>
    <col min="6160" max="6160" width="25.33203125" style="186" customWidth="1"/>
    <col min="6161" max="6161" width="10.33203125" style="186" customWidth="1"/>
    <col min="6162" max="6397" width="9.33203125" style="186"/>
    <col min="6398" max="6398" width="8.1640625" style="186" customWidth="1"/>
    <col min="6399" max="6399" width="16.83203125" style="186" customWidth="1"/>
    <col min="6400" max="6400" width="0" style="186" hidden="1" customWidth="1"/>
    <col min="6401" max="6401" width="10.33203125" style="186" customWidth="1"/>
    <col min="6402" max="6402" width="38.5" style="186" customWidth="1"/>
    <col min="6403" max="6404" width="17.1640625" style="186" customWidth="1"/>
    <col min="6405" max="6405" width="14.33203125" style="186" customWidth="1"/>
    <col min="6406" max="6407" width="18.83203125" style="186" customWidth="1"/>
    <col min="6408" max="6408" width="9.33203125" style="186" customWidth="1"/>
    <col min="6409" max="6409" width="7.5" style="186" customWidth="1"/>
    <col min="6410" max="6410" width="19" style="186" customWidth="1"/>
    <col min="6411" max="6411" width="18" style="186" customWidth="1"/>
    <col min="6412" max="6412" width="11.83203125" style="186" customWidth="1"/>
    <col min="6413" max="6413" width="26" style="186" customWidth="1"/>
    <col min="6414" max="6414" width="25.33203125" style="186" customWidth="1"/>
    <col min="6415" max="6415" width="17.6640625" style="186" customWidth="1"/>
    <col min="6416" max="6416" width="25.33203125" style="186" customWidth="1"/>
    <col min="6417" max="6417" width="10.33203125" style="186" customWidth="1"/>
    <col min="6418" max="6653" width="9.33203125" style="186"/>
    <col min="6654" max="6654" width="8.1640625" style="186" customWidth="1"/>
    <col min="6655" max="6655" width="16.83203125" style="186" customWidth="1"/>
    <col min="6656" max="6656" width="0" style="186" hidden="1" customWidth="1"/>
    <col min="6657" max="6657" width="10.33203125" style="186" customWidth="1"/>
    <col min="6658" max="6658" width="38.5" style="186" customWidth="1"/>
    <col min="6659" max="6660" width="17.1640625" style="186" customWidth="1"/>
    <col min="6661" max="6661" width="14.33203125" style="186" customWidth="1"/>
    <col min="6662" max="6663" width="18.83203125" style="186" customWidth="1"/>
    <col min="6664" max="6664" width="9.33203125" style="186" customWidth="1"/>
    <col min="6665" max="6665" width="7.5" style="186" customWidth="1"/>
    <col min="6666" max="6666" width="19" style="186" customWidth="1"/>
    <col min="6667" max="6667" width="18" style="186" customWidth="1"/>
    <col min="6668" max="6668" width="11.83203125" style="186" customWidth="1"/>
    <col min="6669" max="6669" width="26" style="186" customWidth="1"/>
    <col min="6670" max="6670" width="25.33203125" style="186" customWidth="1"/>
    <col min="6671" max="6671" width="17.6640625" style="186" customWidth="1"/>
    <col min="6672" max="6672" width="25.33203125" style="186" customWidth="1"/>
    <col min="6673" max="6673" width="10.33203125" style="186" customWidth="1"/>
    <col min="6674" max="6909" width="9.33203125" style="186"/>
    <col min="6910" max="6910" width="8.1640625" style="186" customWidth="1"/>
    <col min="6911" max="6911" width="16.83203125" style="186" customWidth="1"/>
    <col min="6912" max="6912" width="0" style="186" hidden="1" customWidth="1"/>
    <col min="6913" max="6913" width="10.33203125" style="186" customWidth="1"/>
    <col min="6914" max="6914" width="38.5" style="186" customWidth="1"/>
    <col min="6915" max="6916" width="17.1640625" style="186" customWidth="1"/>
    <col min="6917" max="6917" width="14.33203125" style="186" customWidth="1"/>
    <col min="6918" max="6919" width="18.83203125" style="186" customWidth="1"/>
    <col min="6920" max="6920" width="9.33203125" style="186" customWidth="1"/>
    <col min="6921" max="6921" width="7.5" style="186" customWidth="1"/>
    <col min="6922" max="6922" width="19" style="186" customWidth="1"/>
    <col min="6923" max="6923" width="18" style="186" customWidth="1"/>
    <col min="6924" max="6924" width="11.83203125" style="186" customWidth="1"/>
    <col min="6925" max="6925" width="26" style="186" customWidth="1"/>
    <col min="6926" max="6926" width="25.33203125" style="186" customWidth="1"/>
    <col min="6927" max="6927" width="17.6640625" style="186" customWidth="1"/>
    <col min="6928" max="6928" width="25.33203125" style="186" customWidth="1"/>
    <col min="6929" max="6929" width="10.33203125" style="186" customWidth="1"/>
    <col min="6930" max="7165" width="9.33203125" style="186"/>
    <col min="7166" max="7166" width="8.1640625" style="186" customWidth="1"/>
    <col min="7167" max="7167" width="16.83203125" style="186" customWidth="1"/>
    <col min="7168" max="7168" width="0" style="186" hidden="1" customWidth="1"/>
    <col min="7169" max="7169" width="10.33203125" style="186" customWidth="1"/>
    <col min="7170" max="7170" width="38.5" style="186" customWidth="1"/>
    <col min="7171" max="7172" width="17.1640625" style="186" customWidth="1"/>
    <col min="7173" max="7173" width="14.33203125" style="186" customWidth="1"/>
    <col min="7174" max="7175" width="18.83203125" style="186" customWidth="1"/>
    <col min="7176" max="7176" width="9.33203125" style="186" customWidth="1"/>
    <col min="7177" max="7177" width="7.5" style="186" customWidth="1"/>
    <col min="7178" max="7178" width="19" style="186" customWidth="1"/>
    <col min="7179" max="7179" width="18" style="186" customWidth="1"/>
    <col min="7180" max="7180" width="11.83203125" style="186" customWidth="1"/>
    <col min="7181" max="7181" width="26" style="186" customWidth="1"/>
    <col min="7182" max="7182" width="25.33203125" style="186" customWidth="1"/>
    <col min="7183" max="7183" width="17.6640625" style="186" customWidth="1"/>
    <col min="7184" max="7184" width="25.33203125" style="186" customWidth="1"/>
    <col min="7185" max="7185" width="10.33203125" style="186" customWidth="1"/>
    <col min="7186" max="7421" width="9.33203125" style="186"/>
    <col min="7422" max="7422" width="8.1640625" style="186" customWidth="1"/>
    <col min="7423" max="7423" width="16.83203125" style="186" customWidth="1"/>
    <col min="7424" max="7424" width="0" style="186" hidden="1" customWidth="1"/>
    <col min="7425" max="7425" width="10.33203125" style="186" customWidth="1"/>
    <col min="7426" max="7426" width="38.5" style="186" customWidth="1"/>
    <col min="7427" max="7428" width="17.1640625" style="186" customWidth="1"/>
    <col min="7429" max="7429" width="14.33203125" style="186" customWidth="1"/>
    <col min="7430" max="7431" width="18.83203125" style="186" customWidth="1"/>
    <col min="7432" max="7432" width="9.33203125" style="186" customWidth="1"/>
    <col min="7433" max="7433" width="7.5" style="186" customWidth="1"/>
    <col min="7434" max="7434" width="19" style="186" customWidth="1"/>
    <col min="7435" max="7435" width="18" style="186" customWidth="1"/>
    <col min="7436" max="7436" width="11.83203125" style="186" customWidth="1"/>
    <col min="7437" max="7437" width="26" style="186" customWidth="1"/>
    <col min="7438" max="7438" width="25.33203125" style="186" customWidth="1"/>
    <col min="7439" max="7439" width="17.6640625" style="186" customWidth="1"/>
    <col min="7440" max="7440" width="25.33203125" style="186" customWidth="1"/>
    <col min="7441" max="7441" width="10.33203125" style="186" customWidth="1"/>
    <col min="7442" max="7677" width="9.33203125" style="186"/>
    <col min="7678" max="7678" width="8.1640625" style="186" customWidth="1"/>
    <col min="7679" max="7679" width="16.83203125" style="186" customWidth="1"/>
    <col min="7680" max="7680" width="0" style="186" hidden="1" customWidth="1"/>
    <col min="7681" max="7681" width="10.33203125" style="186" customWidth="1"/>
    <col min="7682" max="7682" width="38.5" style="186" customWidth="1"/>
    <col min="7683" max="7684" width="17.1640625" style="186" customWidth="1"/>
    <col min="7685" max="7685" width="14.33203125" style="186" customWidth="1"/>
    <col min="7686" max="7687" width="18.83203125" style="186" customWidth="1"/>
    <col min="7688" max="7688" width="9.33203125" style="186" customWidth="1"/>
    <col min="7689" max="7689" width="7.5" style="186" customWidth="1"/>
    <col min="7690" max="7690" width="19" style="186" customWidth="1"/>
    <col min="7691" max="7691" width="18" style="186" customWidth="1"/>
    <col min="7692" max="7692" width="11.83203125" style="186" customWidth="1"/>
    <col min="7693" max="7693" width="26" style="186" customWidth="1"/>
    <col min="7694" max="7694" width="25.33203125" style="186" customWidth="1"/>
    <col min="7695" max="7695" width="17.6640625" style="186" customWidth="1"/>
    <col min="7696" max="7696" width="25.33203125" style="186" customWidth="1"/>
    <col min="7697" max="7697" width="10.33203125" style="186" customWidth="1"/>
    <col min="7698" max="7933" width="9.33203125" style="186"/>
    <col min="7934" max="7934" width="8.1640625" style="186" customWidth="1"/>
    <col min="7935" max="7935" width="16.83203125" style="186" customWidth="1"/>
    <col min="7936" max="7936" width="0" style="186" hidden="1" customWidth="1"/>
    <col min="7937" max="7937" width="10.33203125" style="186" customWidth="1"/>
    <col min="7938" max="7938" width="38.5" style="186" customWidth="1"/>
    <col min="7939" max="7940" width="17.1640625" style="186" customWidth="1"/>
    <col min="7941" max="7941" width="14.33203125" style="186" customWidth="1"/>
    <col min="7942" max="7943" width="18.83203125" style="186" customWidth="1"/>
    <col min="7944" max="7944" width="9.33203125" style="186" customWidth="1"/>
    <col min="7945" max="7945" width="7.5" style="186" customWidth="1"/>
    <col min="7946" max="7946" width="19" style="186" customWidth="1"/>
    <col min="7947" max="7947" width="18" style="186" customWidth="1"/>
    <col min="7948" max="7948" width="11.83203125" style="186" customWidth="1"/>
    <col min="7949" max="7949" width="26" style="186" customWidth="1"/>
    <col min="7950" max="7950" width="25.33203125" style="186" customWidth="1"/>
    <col min="7951" max="7951" width="17.6640625" style="186" customWidth="1"/>
    <col min="7952" max="7952" width="25.33203125" style="186" customWidth="1"/>
    <col min="7953" max="7953" width="10.33203125" style="186" customWidth="1"/>
    <col min="7954" max="8189" width="9.33203125" style="186"/>
    <col min="8190" max="8190" width="8.1640625" style="186" customWidth="1"/>
    <col min="8191" max="8191" width="16.83203125" style="186" customWidth="1"/>
    <col min="8192" max="8192" width="0" style="186" hidden="1" customWidth="1"/>
    <col min="8193" max="8193" width="10.33203125" style="186" customWidth="1"/>
    <col min="8194" max="8194" width="38.5" style="186" customWidth="1"/>
    <col min="8195" max="8196" width="17.1640625" style="186" customWidth="1"/>
    <col min="8197" max="8197" width="14.33203125" style="186" customWidth="1"/>
    <col min="8198" max="8199" width="18.83203125" style="186" customWidth="1"/>
    <col min="8200" max="8200" width="9.33203125" style="186" customWidth="1"/>
    <col min="8201" max="8201" width="7.5" style="186" customWidth="1"/>
    <col min="8202" max="8202" width="19" style="186" customWidth="1"/>
    <col min="8203" max="8203" width="18" style="186" customWidth="1"/>
    <col min="8204" max="8204" width="11.83203125" style="186" customWidth="1"/>
    <col min="8205" max="8205" width="26" style="186" customWidth="1"/>
    <col min="8206" max="8206" width="25.33203125" style="186" customWidth="1"/>
    <col min="8207" max="8207" width="17.6640625" style="186" customWidth="1"/>
    <col min="8208" max="8208" width="25.33203125" style="186" customWidth="1"/>
    <col min="8209" max="8209" width="10.33203125" style="186" customWidth="1"/>
    <col min="8210" max="8445" width="9.33203125" style="186"/>
    <col min="8446" max="8446" width="8.1640625" style="186" customWidth="1"/>
    <col min="8447" max="8447" width="16.83203125" style="186" customWidth="1"/>
    <col min="8448" max="8448" width="0" style="186" hidden="1" customWidth="1"/>
    <col min="8449" max="8449" width="10.33203125" style="186" customWidth="1"/>
    <col min="8450" max="8450" width="38.5" style="186" customWidth="1"/>
    <col min="8451" max="8452" width="17.1640625" style="186" customWidth="1"/>
    <col min="8453" max="8453" width="14.33203125" style="186" customWidth="1"/>
    <col min="8454" max="8455" width="18.83203125" style="186" customWidth="1"/>
    <col min="8456" max="8456" width="9.33203125" style="186" customWidth="1"/>
    <col min="8457" max="8457" width="7.5" style="186" customWidth="1"/>
    <col min="8458" max="8458" width="19" style="186" customWidth="1"/>
    <col min="8459" max="8459" width="18" style="186" customWidth="1"/>
    <col min="8460" max="8460" width="11.83203125" style="186" customWidth="1"/>
    <col min="8461" max="8461" width="26" style="186" customWidth="1"/>
    <col min="8462" max="8462" width="25.33203125" style="186" customWidth="1"/>
    <col min="8463" max="8463" width="17.6640625" style="186" customWidth="1"/>
    <col min="8464" max="8464" width="25.33203125" style="186" customWidth="1"/>
    <col min="8465" max="8465" width="10.33203125" style="186" customWidth="1"/>
    <col min="8466" max="8701" width="9.33203125" style="186"/>
    <col min="8702" max="8702" width="8.1640625" style="186" customWidth="1"/>
    <col min="8703" max="8703" width="16.83203125" style="186" customWidth="1"/>
    <col min="8704" max="8704" width="0" style="186" hidden="1" customWidth="1"/>
    <col min="8705" max="8705" width="10.33203125" style="186" customWidth="1"/>
    <col min="8706" max="8706" width="38.5" style="186" customWidth="1"/>
    <col min="8707" max="8708" width="17.1640625" style="186" customWidth="1"/>
    <col min="8709" max="8709" width="14.33203125" style="186" customWidth="1"/>
    <col min="8710" max="8711" width="18.83203125" style="186" customWidth="1"/>
    <col min="8712" max="8712" width="9.33203125" style="186" customWidth="1"/>
    <col min="8713" max="8713" width="7.5" style="186" customWidth="1"/>
    <col min="8714" max="8714" width="19" style="186" customWidth="1"/>
    <col min="8715" max="8715" width="18" style="186" customWidth="1"/>
    <col min="8716" max="8716" width="11.83203125" style="186" customWidth="1"/>
    <col min="8717" max="8717" width="26" style="186" customWidth="1"/>
    <col min="8718" max="8718" width="25.33203125" style="186" customWidth="1"/>
    <col min="8719" max="8719" width="17.6640625" style="186" customWidth="1"/>
    <col min="8720" max="8720" width="25.33203125" style="186" customWidth="1"/>
    <col min="8721" max="8721" width="10.33203125" style="186" customWidth="1"/>
    <col min="8722" max="8957" width="9.33203125" style="186"/>
    <col min="8958" max="8958" width="8.1640625" style="186" customWidth="1"/>
    <col min="8959" max="8959" width="16.83203125" style="186" customWidth="1"/>
    <col min="8960" max="8960" width="0" style="186" hidden="1" customWidth="1"/>
    <col min="8961" max="8961" width="10.33203125" style="186" customWidth="1"/>
    <col min="8962" max="8962" width="38.5" style="186" customWidth="1"/>
    <col min="8963" max="8964" width="17.1640625" style="186" customWidth="1"/>
    <col min="8965" max="8965" width="14.33203125" style="186" customWidth="1"/>
    <col min="8966" max="8967" width="18.83203125" style="186" customWidth="1"/>
    <col min="8968" max="8968" width="9.33203125" style="186" customWidth="1"/>
    <col min="8969" max="8969" width="7.5" style="186" customWidth="1"/>
    <col min="8970" max="8970" width="19" style="186" customWidth="1"/>
    <col min="8971" max="8971" width="18" style="186" customWidth="1"/>
    <col min="8972" max="8972" width="11.83203125" style="186" customWidth="1"/>
    <col min="8973" max="8973" width="26" style="186" customWidth="1"/>
    <col min="8974" max="8974" width="25.33203125" style="186" customWidth="1"/>
    <col min="8975" max="8975" width="17.6640625" style="186" customWidth="1"/>
    <col min="8976" max="8976" width="25.33203125" style="186" customWidth="1"/>
    <col min="8977" max="8977" width="10.33203125" style="186" customWidth="1"/>
    <col min="8978" max="9213" width="9.33203125" style="186"/>
    <col min="9214" max="9214" width="8.1640625" style="186" customWidth="1"/>
    <col min="9215" max="9215" width="16.83203125" style="186" customWidth="1"/>
    <col min="9216" max="9216" width="0" style="186" hidden="1" customWidth="1"/>
    <col min="9217" max="9217" width="10.33203125" style="186" customWidth="1"/>
    <col min="9218" max="9218" width="38.5" style="186" customWidth="1"/>
    <col min="9219" max="9220" width="17.1640625" style="186" customWidth="1"/>
    <col min="9221" max="9221" width="14.33203125" style="186" customWidth="1"/>
    <col min="9222" max="9223" width="18.83203125" style="186" customWidth="1"/>
    <col min="9224" max="9224" width="9.33203125" style="186" customWidth="1"/>
    <col min="9225" max="9225" width="7.5" style="186" customWidth="1"/>
    <col min="9226" max="9226" width="19" style="186" customWidth="1"/>
    <col min="9227" max="9227" width="18" style="186" customWidth="1"/>
    <col min="9228" max="9228" width="11.83203125" style="186" customWidth="1"/>
    <col min="9229" max="9229" width="26" style="186" customWidth="1"/>
    <col min="9230" max="9230" width="25.33203125" style="186" customWidth="1"/>
    <col min="9231" max="9231" width="17.6640625" style="186" customWidth="1"/>
    <col min="9232" max="9232" width="25.33203125" style="186" customWidth="1"/>
    <col min="9233" max="9233" width="10.33203125" style="186" customWidth="1"/>
    <col min="9234" max="9469" width="9.33203125" style="186"/>
    <col min="9470" max="9470" width="8.1640625" style="186" customWidth="1"/>
    <col min="9471" max="9471" width="16.83203125" style="186" customWidth="1"/>
    <col min="9472" max="9472" width="0" style="186" hidden="1" customWidth="1"/>
    <col min="9473" max="9473" width="10.33203125" style="186" customWidth="1"/>
    <col min="9474" max="9474" width="38.5" style="186" customWidth="1"/>
    <col min="9475" max="9476" width="17.1640625" style="186" customWidth="1"/>
    <col min="9477" max="9477" width="14.33203125" style="186" customWidth="1"/>
    <col min="9478" max="9479" width="18.83203125" style="186" customWidth="1"/>
    <col min="9480" max="9480" width="9.33203125" style="186" customWidth="1"/>
    <col min="9481" max="9481" width="7.5" style="186" customWidth="1"/>
    <col min="9482" max="9482" width="19" style="186" customWidth="1"/>
    <col min="9483" max="9483" width="18" style="186" customWidth="1"/>
    <col min="9484" max="9484" width="11.83203125" style="186" customWidth="1"/>
    <col min="9485" max="9485" width="26" style="186" customWidth="1"/>
    <col min="9486" max="9486" width="25.33203125" style="186" customWidth="1"/>
    <col min="9487" max="9487" width="17.6640625" style="186" customWidth="1"/>
    <col min="9488" max="9488" width="25.33203125" style="186" customWidth="1"/>
    <col min="9489" max="9489" width="10.33203125" style="186" customWidth="1"/>
    <col min="9490" max="9725" width="9.33203125" style="186"/>
    <col min="9726" max="9726" width="8.1640625" style="186" customWidth="1"/>
    <col min="9727" max="9727" width="16.83203125" style="186" customWidth="1"/>
    <col min="9728" max="9728" width="0" style="186" hidden="1" customWidth="1"/>
    <col min="9729" max="9729" width="10.33203125" style="186" customWidth="1"/>
    <col min="9730" max="9730" width="38.5" style="186" customWidth="1"/>
    <col min="9731" max="9732" width="17.1640625" style="186" customWidth="1"/>
    <col min="9733" max="9733" width="14.33203125" style="186" customWidth="1"/>
    <col min="9734" max="9735" width="18.83203125" style="186" customWidth="1"/>
    <col min="9736" max="9736" width="9.33203125" style="186" customWidth="1"/>
    <col min="9737" max="9737" width="7.5" style="186" customWidth="1"/>
    <col min="9738" max="9738" width="19" style="186" customWidth="1"/>
    <col min="9739" max="9739" width="18" style="186" customWidth="1"/>
    <col min="9740" max="9740" width="11.83203125" style="186" customWidth="1"/>
    <col min="9741" max="9741" width="26" style="186" customWidth="1"/>
    <col min="9742" max="9742" width="25.33203125" style="186" customWidth="1"/>
    <col min="9743" max="9743" width="17.6640625" style="186" customWidth="1"/>
    <col min="9744" max="9744" width="25.33203125" style="186" customWidth="1"/>
    <col min="9745" max="9745" width="10.33203125" style="186" customWidth="1"/>
    <col min="9746" max="9981" width="9.33203125" style="186"/>
    <col min="9982" max="9982" width="8.1640625" style="186" customWidth="1"/>
    <col min="9983" max="9983" width="16.83203125" style="186" customWidth="1"/>
    <col min="9984" max="9984" width="0" style="186" hidden="1" customWidth="1"/>
    <col min="9985" max="9985" width="10.33203125" style="186" customWidth="1"/>
    <col min="9986" max="9986" width="38.5" style="186" customWidth="1"/>
    <col min="9987" max="9988" width="17.1640625" style="186" customWidth="1"/>
    <col min="9989" max="9989" width="14.33203125" style="186" customWidth="1"/>
    <col min="9990" max="9991" width="18.83203125" style="186" customWidth="1"/>
    <col min="9992" max="9992" width="9.33203125" style="186" customWidth="1"/>
    <col min="9993" max="9993" width="7.5" style="186" customWidth="1"/>
    <col min="9994" max="9994" width="19" style="186" customWidth="1"/>
    <col min="9995" max="9995" width="18" style="186" customWidth="1"/>
    <col min="9996" max="9996" width="11.83203125" style="186" customWidth="1"/>
    <col min="9997" max="9997" width="26" style="186" customWidth="1"/>
    <col min="9998" max="9998" width="25.33203125" style="186" customWidth="1"/>
    <col min="9999" max="9999" width="17.6640625" style="186" customWidth="1"/>
    <col min="10000" max="10000" width="25.33203125" style="186" customWidth="1"/>
    <col min="10001" max="10001" width="10.33203125" style="186" customWidth="1"/>
    <col min="10002" max="10237" width="9.33203125" style="186"/>
    <col min="10238" max="10238" width="8.1640625" style="186" customWidth="1"/>
    <col min="10239" max="10239" width="16.83203125" style="186" customWidth="1"/>
    <col min="10240" max="10240" width="0" style="186" hidden="1" customWidth="1"/>
    <col min="10241" max="10241" width="10.33203125" style="186" customWidth="1"/>
    <col min="10242" max="10242" width="38.5" style="186" customWidth="1"/>
    <col min="10243" max="10244" width="17.1640625" style="186" customWidth="1"/>
    <col min="10245" max="10245" width="14.33203125" style="186" customWidth="1"/>
    <col min="10246" max="10247" width="18.83203125" style="186" customWidth="1"/>
    <col min="10248" max="10248" width="9.33203125" style="186" customWidth="1"/>
    <col min="10249" max="10249" width="7.5" style="186" customWidth="1"/>
    <col min="10250" max="10250" width="19" style="186" customWidth="1"/>
    <col min="10251" max="10251" width="18" style="186" customWidth="1"/>
    <col min="10252" max="10252" width="11.83203125" style="186" customWidth="1"/>
    <col min="10253" max="10253" width="26" style="186" customWidth="1"/>
    <col min="10254" max="10254" width="25.33203125" style="186" customWidth="1"/>
    <col min="10255" max="10255" width="17.6640625" style="186" customWidth="1"/>
    <col min="10256" max="10256" width="25.33203125" style="186" customWidth="1"/>
    <col min="10257" max="10257" width="10.33203125" style="186" customWidth="1"/>
    <col min="10258" max="10493" width="9.33203125" style="186"/>
    <col min="10494" max="10494" width="8.1640625" style="186" customWidth="1"/>
    <col min="10495" max="10495" width="16.83203125" style="186" customWidth="1"/>
    <col min="10496" max="10496" width="0" style="186" hidden="1" customWidth="1"/>
    <col min="10497" max="10497" width="10.33203125" style="186" customWidth="1"/>
    <col min="10498" max="10498" width="38.5" style="186" customWidth="1"/>
    <col min="10499" max="10500" width="17.1640625" style="186" customWidth="1"/>
    <col min="10501" max="10501" width="14.33203125" style="186" customWidth="1"/>
    <col min="10502" max="10503" width="18.83203125" style="186" customWidth="1"/>
    <col min="10504" max="10504" width="9.33203125" style="186" customWidth="1"/>
    <col min="10505" max="10505" width="7.5" style="186" customWidth="1"/>
    <col min="10506" max="10506" width="19" style="186" customWidth="1"/>
    <col min="10507" max="10507" width="18" style="186" customWidth="1"/>
    <col min="10508" max="10508" width="11.83203125" style="186" customWidth="1"/>
    <col min="10509" max="10509" width="26" style="186" customWidth="1"/>
    <col min="10510" max="10510" width="25.33203125" style="186" customWidth="1"/>
    <col min="10511" max="10511" width="17.6640625" style="186" customWidth="1"/>
    <col min="10512" max="10512" width="25.33203125" style="186" customWidth="1"/>
    <col min="10513" max="10513" width="10.33203125" style="186" customWidth="1"/>
    <col min="10514" max="10749" width="9.33203125" style="186"/>
    <col min="10750" max="10750" width="8.1640625" style="186" customWidth="1"/>
    <col min="10751" max="10751" width="16.83203125" style="186" customWidth="1"/>
    <col min="10752" max="10752" width="0" style="186" hidden="1" customWidth="1"/>
    <col min="10753" max="10753" width="10.33203125" style="186" customWidth="1"/>
    <col min="10754" max="10754" width="38.5" style="186" customWidth="1"/>
    <col min="10755" max="10756" width="17.1640625" style="186" customWidth="1"/>
    <col min="10757" max="10757" width="14.33203125" style="186" customWidth="1"/>
    <col min="10758" max="10759" width="18.83203125" style="186" customWidth="1"/>
    <col min="10760" max="10760" width="9.33203125" style="186" customWidth="1"/>
    <col min="10761" max="10761" width="7.5" style="186" customWidth="1"/>
    <col min="10762" max="10762" width="19" style="186" customWidth="1"/>
    <col min="10763" max="10763" width="18" style="186" customWidth="1"/>
    <col min="10764" max="10764" width="11.83203125" style="186" customWidth="1"/>
    <col min="10765" max="10765" width="26" style="186" customWidth="1"/>
    <col min="10766" max="10766" width="25.33203125" style="186" customWidth="1"/>
    <col min="10767" max="10767" width="17.6640625" style="186" customWidth="1"/>
    <col min="10768" max="10768" width="25.33203125" style="186" customWidth="1"/>
    <col min="10769" max="10769" width="10.33203125" style="186" customWidth="1"/>
    <col min="10770" max="11005" width="9.33203125" style="186"/>
    <col min="11006" max="11006" width="8.1640625" style="186" customWidth="1"/>
    <col min="11007" max="11007" width="16.83203125" style="186" customWidth="1"/>
    <col min="11008" max="11008" width="0" style="186" hidden="1" customWidth="1"/>
    <col min="11009" max="11009" width="10.33203125" style="186" customWidth="1"/>
    <col min="11010" max="11010" width="38.5" style="186" customWidth="1"/>
    <col min="11011" max="11012" width="17.1640625" style="186" customWidth="1"/>
    <col min="11013" max="11013" width="14.33203125" style="186" customWidth="1"/>
    <col min="11014" max="11015" width="18.83203125" style="186" customWidth="1"/>
    <col min="11016" max="11016" width="9.33203125" style="186" customWidth="1"/>
    <col min="11017" max="11017" width="7.5" style="186" customWidth="1"/>
    <col min="11018" max="11018" width="19" style="186" customWidth="1"/>
    <col min="11019" max="11019" width="18" style="186" customWidth="1"/>
    <col min="11020" max="11020" width="11.83203125" style="186" customWidth="1"/>
    <col min="11021" max="11021" width="26" style="186" customWidth="1"/>
    <col min="11022" max="11022" width="25.33203125" style="186" customWidth="1"/>
    <col min="11023" max="11023" width="17.6640625" style="186" customWidth="1"/>
    <col min="11024" max="11024" width="25.33203125" style="186" customWidth="1"/>
    <col min="11025" max="11025" width="10.33203125" style="186" customWidth="1"/>
    <col min="11026" max="11261" width="9.33203125" style="186"/>
    <col min="11262" max="11262" width="8.1640625" style="186" customWidth="1"/>
    <col min="11263" max="11263" width="16.83203125" style="186" customWidth="1"/>
    <col min="11264" max="11264" width="0" style="186" hidden="1" customWidth="1"/>
    <col min="11265" max="11265" width="10.33203125" style="186" customWidth="1"/>
    <col min="11266" max="11266" width="38.5" style="186" customWidth="1"/>
    <col min="11267" max="11268" width="17.1640625" style="186" customWidth="1"/>
    <col min="11269" max="11269" width="14.33203125" style="186" customWidth="1"/>
    <col min="11270" max="11271" width="18.83203125" style="186" customWidth="1"/>
    <col min="11272" max="11272" width="9.33203125" style="186" customWidth="1"/>
    <col min="11273" max="11273" width="7.5" style="186" customWidth="1"/>
    <col min="11274" max="11274" width="19" style="186" customWidth="1"/>
    <col min="11275" max="11275" width="18" style="186" customWidth="1"/>
    <col min="11276" max="11276" width="11.83203125" style="186" customWidth="1"/>
    <col min="11277" max="11277" width="26" style="186" customWidth="1"/>
    <col min="11278" max="11278" width="25.33203125" style="186" customWidth="1"/>
    <col min="11279" max="11279" width="17.6640625" style="186" customWidth="1"/>
    <col min="11280" max="11280" width="25.33203125" style="186" customWidth="1"/>
    <col min="11281" max="11281" width="10.33203125" style="186" customWidth="1"/>
    <col min="11282" max="11517" width="9.33203125" style="186"/>
    <col min="11518" max="11518" width="8.1640625" style="186" customWidth="1"/>
    <col min="11519" max="11519" width="16.83203125" style="186" customWidth="1"/>
    <col min="11520" max="11520" width="0" style="186" hidden="1" customWidth="1"/>
    <col min="11521" max="11521" width="10.33203125" style="186" customWidth="1"/>
    <col min="11522" max="11522" width="38.5" style="186" customWidth="1"/>
    <col min="11523" max="11524" width="17.1640625" style="186" customWidth="1"/>
    <col min="11525" max="11525" width="14.33203125" style="186" customWidth="1"/>
    <col min="11526" max="11527" width="18.83203125" style="186" customWidth="1"/>
    <col min="11528" max="11528" width="9.33203125" style="186" customWidth="1"/>
    <col min="11529" max="11529" width="7.5" style="186" customWidth="1"/>
    <col min="11530" max="11530" width="19" style="186" customWidth="1"/>
    <col min="11531" max="11531" width="18" style="186" customWidth="1"/>
    <col min="11532" max="11532" width="11.83203125" style="186" customWidth="1"/>
    <col min="11533" max="11533" width="26" style="186" customWidth="1"/>
    <col min="11534" max="11534" width="25.33203125" style="186" customWidth="1"/>
    <col min="11535" max="11535" width="17.6640625" style="186" customWidth="1"/>
    <col min="11536" max="11536" width="25.33203125" style="186" customWidth="1"/>
    <col min="11537" max="11537" width="10.33203125" style="186" customWidth="1"/>
    <col min="11538" max="11773" width="9.33203125" style="186"/>
    <col min="11774" max="11774" width="8.1640625" style="186" customWidth="1"/>
    <col min="11775" max="11775" width="16.83203125" style="186" customWidth="1"/>
    <col min="11776" max="11776" width="0" style="186" hidden="1" customWidth="1"/>
    <col min="11777" max="11777" width="10.33203125" style="186" customWidth="1"/>
    <col min="11778" max="11778" width="38.5" style="186" customWidth="1"/>
    <col min="11779" max="11780" width="17.1640625" style="186" customWidth="1"/>
    <col min="11781" max="11781" width="14.33203125" style="186" customWidth="1"/>
    <col min="11782" max="11783" width="18.83203125" style="186" customWidth="1"/>
    <col min="11784" max="11784" width="9.33203125" style="186" customWidth="1"/>
    <col min="11785" max="11785" width="7.5" style="186" customWidth="1"/>
    <col min="11786" max="11786" width="19" style="186" customWidth="1"/>
    <col min="11787" max="11787" width="18" style="186" customWidth="1"/>
    <col min="11788" max="11788" width="11.83203125" style="186" customWidth="1"/>
    <col min="11789" max="11789" width="26" style="186" customWidth="1"/>
    <col min="11790" max="11790" width="25.33203125" style="186" customWidth="1"/>
    <col min="11791" max="11791" width="17.6640625" style="186" customWidth="1"/>
    <col min="11792" max="11792" width="25.33203125" style="186" customWidth="1"/>
    <col min="11793" max="11793" width="10.33203125" style="186" customWidth="1"/>
    <col min="11794" max="12029" width="9.33203125" style="186"/>
    <col min="12030" max="12030" width="8.1640625" style="186" customWidth="1"/>
    <col min="12031" max="12031" width="16.83203125" style="186" customWidth="1"/>
    <col min="12032" max="12032" width="0" style="186" hidden="1" customWidth="1"/>
    <col min="12033" max="12033" width="10.33203125" style="186" customWidth="1"/>
    <col min="12034" max="12034" width="38.5" style="186" customWidth="1"/>
    <col min="12035" max="12036" width="17.1640625" style="186" customWidth="1"/>
    <col min="12037" max="12037" width="14.33203125" style="186" customWidth="1"/>
    <col min="12038" max="12039" width="18.83203125" style="186" customWidth="1"/>
    <col min="12040" max="12040" width="9.33203125" style="186" customWidth="1"/>
    <col min="12041" max="12041" width="7.5" style="186" customWidth="1"/>
    <col min="12042" max="12042" width="19" style="186" customWidth="1"/>
    <col min="12043" max="12043" width="18" style="186" customWidth="1"/>
    <col min="12044" max="12044" width="11.83203125" style="186" customWidth="1"/>
    <col min="12045" max="12045" width="26" style="186" customWidth="1"/>
    <col min="12046" max="12046" width="25.33203125" style="186" customWidth="1"/>
    <col min="12047" max="12047" width="17.6640625" style="186" customWidth="1"/>
    <col min="12048" max="12048" width="25.33203125" style="186" customWidth="1"/>
    <col min="12049" max="12049" width="10.33203125" style="186" customWidth="1"/>
    <col min="12050" max="12285" width="9.33203125" style="186"/>
    <col min="12286" max="12286" width="8.1640625" style="186" customWidth="1"/>
    <col min="12287" max="12287" width="16.83203125" style="186" customWidth="1"/>
    <col min="12288" max="12288" width="0" style="186" hidden="1" customWidth="1"/>
    <col min="12289" max="12289" width="10.33203125" style="186" customWidth="1"/>
    <col min="12290" max="12290" width="38.5" style="186" customWidth="1"/>
    <col min="12291" max="12292" width="17.1640625" style="186" customWidth="1"/>
    <col min="12293" max="12293" width="14.33203125" style="186" customWidth="1"/>
    <col min="12294" max="12295" width="18.83203125" style="186" customWidth="1"/>
    <col min="12296" max="12296" width="9.33203125" style="186" customWidth="1"/>
    <col min="12297" max="12297" width="7.5" style="186" customWidth="1"/>
    <col min="12298" max="12298" width="19" style="186" customWidth="1"/>
    <col min="12299" max="12299" width="18" style="186" customWidth="1"/>
    <col min="12300" max="12300" width="11.83203125" style="186" customWidth="1"/>
    <col min="12301" max="12301" width="26" style="186" customWidth="1"/>
    <col min="12302" max="12302" width="25.33203125" style="186" customWidth="1"/>
    <col min="12303" max="12303" width="17.6640625" style="186" customWidth="1"/>
    <col min="12304" max="12304" width="25.33203125" style="186" customWidth="1"/>
    <col min="12305" max="12305" width="10.33203125" style="186" customWidth="1"/>
    <col min="12306" max="12541" width="9.33203125" style="186"/>
    <col min="12542" max="12542" width="8.1640625" style="186" customWidth="1"/>
    <col min="12543" max="12543" width="16.83203125" style="186" customWidth="1"/>
    <col min="12544" max="12544" width="0" style="186" hidden="1" customWidth="1"/>
    <col min="12545" max="12545" width="10.33203125" style="186" customWidth="1"/>
    <col min="12546" max="12546" width="38.5" style="186" customWidth="1"/>
    <col min="12547" max="12548" width="17.1640625" style="186" customWidth="1"/>
    <col min="12549" max="12549" width="14.33203125" style="186" customWidth="1"/>
    <col min="12550" max="12551" width="18.83203125" style="186" customWidth="1"/>
    <col min="12552" max="12552" width="9.33203125" style="186" customWidth="1"/>
    <col min="12553" max="12553" width="7.5" style="186" customWidth="1"/>
    <col min="12554" max="12554" width="19" style="186" customWidth="1"/>
    <col min="12555" max="12555" width="18" style="186" customWidth="1"/>
    <col min="12556" max="12556" width="11.83203125" style="186" customWidth="1"/>
    <col min="12557" max="12557" width="26" style="186" customWidth="1"/>
    <col min="12558" max="12558" width="25.33203125" style="186" customWidth="1"/>
    <col min="12559" max="12559" width="17.6640625" style="186" customWidth="1"/>
    <col min="12560" max="12560" width="25.33203125" style="186" customWidth="1"/>
    <col min="12561" max="12561" width="10.33203125" style="186" customWidth="1"/>
    <col min="12562" max="12797" width="9.33203125" style="186"/>
    <col min="12798" max="12798" width="8.1640625" style="186" customWidth="1"/>
    <col min="12799" max="12799" width="16.83203125" style="186" customWidth="1"/>
    <col min="12800" max="12800" width="0" style="186" hidden="1" customWidth="1"/>
    <col min="12801" max="12801" width="10.33203125" style="186" customWidth="1"/>
    <col min="12802" max="12802" width="38.5" style="186" customWidth="1"/>
    <col min="12803" max="12804" width="17.1640625" style="186" customWidth="1"/>
    <col min="12805" max="12805" width="14.33203125" style="186" customWidth="1"/>
    <col min="12806" max="12807" width="18.83203125" style="186" customWidth="1"/>
    <col min="12808" max="12808" width="9.33203125" style="186" customWidth="1"/>
    <col min="12809" max="12809" width="7.5" style="186" customWidth="1"/>
    <col min="12810" max="12810" width="19" style="186" customWidth="1"/>
    <col min="12811" max="12811" width="18" style="186" customWidth="1"/>
    <col min="12812" max="12812" width="11.83203125" style="186" customWidth="1"/>
    <col min="12813" max="12813" width="26" style="186" customWidth="1"/>
    <col min="12814" max="12814" width="25.33203125" style="186" customWidth="1"/>
    <col min="12815" max="12815" width="17.6640625" style="186" customWidth="1"/>
    <col min="12816" max="12816" width="25.33203125" style="186" customWidth="1"/>
    <col min="12817" max="12817" width="10.33203125" style="186" customWidth="1"/>
    <col min="12818" max="13053" width="9.33203125" style="186"/>
    <col min="13054" max="13054" width="8.1640625" style="186" customWidth="1"/>
    <col min="13055" max="13055" width="16.83203125" style="186" customWidth="1"/>
    <col min="13056" max="13056" width="0" style="186" hidden="1" customWidth="1"/>
    <col min="13057" max="13057" width="10.33203125" style="186" customWidth="1"/>
    <col min="13058" max="13058" width="38.5" style="186" customWidth="1"/>
    <col min="13059" max="13060" width="17.1640625" style="186" customWidth="1"/>
    <col min="13061" max="13061" width="14.33203125" style="186" customWidth="1"/>
    <col min="13062" max="13063" width="18.83203125" style="186" customWidth="1"/>
    <col min="13064" max="13064" width="9.33203125" style="186" customWidth="1"/>
    <col min="13065" max="13065" width="7.5" style="186" customWidth="1"/>
    <col min="13066" max="13066" width="19" style="186" customWidth="1"/>
    <col min="13067" max="13067" width="18" style="186" customWidth="1"/>
    <col min="13068" max="13068" width="11.83203125" style="186" customWidth="1"/>
    <col min="13069" max="13069" width="26" style="186" customWidth="1"/>
    <col min="13070" max="13070" width="25.33203125" style="186" customWidth="1"/>
    <col min="13071" max="13071" width="17.6640625" style="186" customWidth="1"/>
    <col min="13072" max="13072" width="25.33203125" style="186" customWidth="1"/>
    <col min="13073" max="13073" width="10.33203125" style="186" customWidth="1"/>
    <col min="13074" max="13309" width="9.33203125" style="186"/>
    <col min="13310" max="13310" width="8.1640625" style="186" customWidth="1"/>
    <col min="13311" max="13311" width="16.83203125" style="186" customWidth="1"/>
    <col min="13312" max="13312" width="0" style="186" hidden="1" customWidth="1"/>
    <col min="13313" max="13313" width="10.33203125" style="186" customWidth="1"/>
    <col min="13314" max="13314" width="38.5" style="186" customWidth="1"/>
    <col min="13315" max="13316" width="17.1640625" style="186" customWidth="1"/>
    <col min="13317" max="13317" width="14.33203125" style="186" customWidth="1"/>
    <col min="13318" max="13319" width="18.83203125" style="186" customWidth="1"/>
    <col min="13320" max="13320" width="9.33203125" style="186" customWidth="1"/>
    <col min="13321" max="13321" width="7.5" style="186" customWidth="1"/>
    <col min="13322" max="13322" width="19" style="186" customWidth="1"/>
    <col min="13323" max="13323" width="18" style="186" customWidth="1"/>
    <col min="13324" max="13324" width="11.83203125" style="186" customWidth="1"/>
    <col min="13325" max="13325" width="26" style="186" customWidth="1"/>
    <col min="13326" max="13326" width="25.33203125" style="186" customWidth="1"/>
    <col min="13327" max="13327" width="17.6640625" style="186" customWidth="1"/>
    <col min="13328" max="13328" width="25.33203125" style="186" customWidth="1"/>
    <col min="13329" max="13329" width="10.33203125" style="186" customWidth="1"/>
    <col min="13330" max="13565" width="9.33203125" style="186"/>
    <col min="13566" max="13566" width="8.1640625" style="186" customWidth="1"/>
    <col min="13567" max="13567" width="16.83203125" style="186" customWidth="1"/>
    <col min="13568" max="13568" width="0" style="186" hidden="1" customWidth="1"/>
    <col min="13569" max="13569" width="10.33203125" style="186" customWidth="1"/>
    <col min="13570" max="13570" width="38.5" style="186" customWidth="1"/>
    <col min="13571" max="13572" width="17.1640625" style="186" customWidth="1"/>
    <col min="13573" max="13573" width="14.33203125" style="186" customWidth="1"/>
    <col min="13574" max="13575" width="18.83203125" style="186" customWidth="1"/>
    <col min="13576" max="13576" width="9.33203125" style="186" customWidth="1"/>
    <col min="13577" max="13577" width="7.5" style="186" customWidth="1"/>
    <col min="13578" max="13578" width="19" style="186" customWidth="1"/>
    <col min="13579" max="13579" width="18" style="186" customWidth="1"/>
    <col min="13580" max="13580" width="11.83203125" style="186" customWidth="1"/>
    <col min="13581" max="13581" width="26" style="186" customWidth="1"/>
    <col min="13582" max="13582" width="25.33203125" style="186" customWidth="1"/>
    <col min="13583" max="13583" width="17.6640625" style="186" customWidth="1"/>
    <col min="13584" max="13584" width="25.33203125" style="186" customWidth="1"/>
    <col min="13585" max="13585" width="10.33203125" style="186" customWidth="1"/>
    <col min="13586" max="13821" width="9.33203125" style="186"/>
    <col min="13822" max="13822" width="8.1640625" style="186" customWidth="1"/>
    <col min="13823" max="13823" width="16.83203125" style="186" customWidth="1"/>
    <col min="13824" max="13824" width="0" style="186" hidden="1" customWidth="1"/>
    <col min="13825" max="13825" width="10.33203125" style="186" customWidth="1"/>
    <col min="13826" max="13826" width="38.5" style="186" customWidth="1"/>
    <col min="13827" max="13828" width="17.1640625" style="186" customWidth="1"/>
    <col min="13829" max="13829" width="14.33203125" style="186" customWidth="1"/>
    <col min="13830" max="13831" width="18.83203125" style="186" customWidth="1"/>
    <col min="13832" max="13832" width="9.33203125" style="186" customWidth="1"/>
    <col min="13833" max="13833" width="7.5" style="186" customWidth="1"/>
    <col min="13834" max="13834" width="19" style="186" customWidth="1"/>
    <col min="13835" max="13835" width="18" style="186" customWidth="1"/>
    <col min="13836" max="13836" width="11.83203125" style="186" customWidth="1"/>
    <col min="13837" max="13837" width="26" style="186" customWidth="1"/>
    <col min="13838" max="13838" width="25.33203125" style="186" customWidth="1"/>
    <col min="13839" max="13839" width="17.6640625" style="186" customWidth="1"/>
    <col min="13840" max="13840" width="25.33203125" style="186" customWidth="1"/>
    <col min="13841" max="13841" width="10.33203125" style="186" customWidth="1"/>
    <col min="13842" max="14077" width="9.33203125" style="186"/>
    <col min="14078" max="14078" width="8.1640625" style="186" customWidth="1"/>
    <col min="14079" max="14079" width="16.83203125" style="186" customWidth="1"/>
    <col min="14080" max="14080" width="0" style="186" hidden="1" customWidth="1"/>
    <col min="14081" max="14081" width="10.33203125" style="186" customWidth="1"/>
    <col min="14082" max="14082" width="38.5" style="186" customWidth="1"/>
    <col min="14083" max="14084" width="17.1640625" style="186" customWidth="1"/>
    <col min="14085" max="14085" width="14.33203125" style="186" customWidth="1"/>
    <col min="14086" max="14087" width="18.83203125" style="186" customWidth="1"/>
    <col min="14088" max="14088" width="9.33203125" style="186" customWidth="1"/>
    <col min="14089" max="14089" width="7.5" style="186" customWidth="1"/>
    <col min="14090" max="14090" width="19" style="186" customWidth="1"/>
    <col min="14091" max="14091" width="18" style="186" customWidth="1"/>
    <col min="14092" max="14092" width="11.83203125" style="186" customWidth="1"/>
    <col min="14093" max="14093" width="26" style="186" customWidth="1"/>
    <col min="14094" max="14094" width="25.33203125" style="186" customWidth="1"/>
    <col min="14095" max="14095" width="17.6640625" style="186" customWidth="1"/>
    <col min="14096" max="14096" width="25.33203125" style="186" customWidth="1"/>
    <col min="14097" max="14097" width="10.33203125" style="186" customWidth="1"/>
    <col min="14098" max="14333" width="9.33203125" style="186"/>
    <col min="14334" max="14334" width="8.1640625" style="186" customWidth="1"/>
    <col min="14335" max="14335" width="16.83203125" style="186" customWidth="1"/>
    <col min="14336" max="14336" width="0" style="186" hidden="1" customWidth="1"/>
    <col min="14337" max="14337" width="10.33203125" style="186" customWidth="1"/>
    <col min="14338" max="14338" width="38.5" style="186" customWidth="1"/>
    <col min="14339" max="14340" width="17.1640625" style="186" customWidth="1"/>
    <col min="14341" max="14341" width="14.33203125" style="186" customWidth="1"/>
    <col min="14342" max="14343" width="18.83203125" style="186" customWidth="1"/>
    <col min="14344" max="14344" width="9.33203125" style="186" customWidth="1"/>
    <col min="14345" max="14345" width="7.5" style="186" customWidth="1"/>
    <col min="14346" max="14346" width="19" style="186" customWidth="1"/>
    <col min="14347" max="14347" width="18" style="186" customWidth="1"/>
    <col min="14348" max="14348" width="11.83203125" style="186" customWidth="1"/>
    <col min="14349" max="14349" width="26" style="186" customWidth="1"/>
    <col min="14350" max="14350" width="25.33203125" style="186" customWidth="1"/>
    <col min="14351" max="14351" width="17.6640625" style="186" customWidth="1"/>
    <col min="14352" max="14352" width="25.33203125" style="186" customWidth="1"/>
    <col min="14353" max="14353" width="10.33203125" style="186" customWidth="1"/>
    <col min="14354" max="14589" width="9.33203125" style="186"/>
    <col min="14590" max="14590" width="8.1640625" style="186" customWidth="1"/>
    <col min="14591" max="14591" width="16.83203125" style="186" customWidth="1"/>
    <col min="14592" max="14592" width="0" style="186" hidden="1" customWidth="1"/>
    <col min="14593" max="14593" width="10.33203125" style="186" customWidth="1"/>
    <col min="14594" max="14594" width="38.5" style="186" customWidth="1"/>
    <col min="14595" max="14596" width="17.1640625" style="186" customWidth="1"/>
    <col min="14597" max="14597" width="14.33203125" style="186" customWidth="1"/>
    <col min="14598" max="14599" width="18.83203125" style="186" customWidth="1"/>
    <col min="14600" max="14600" width="9.33203125" style="186" customWidth="1"/>
    <col min="14601" max="14601" width="7.5" style="186" customWidth="1"/>
    <col min="14602" max="14602" width="19" style="186" customWidth="1"/>
    <col min="14603" max="14603" width="18" style="186" customWidth="1"/>
    <col min="14604" max="14604" width="11.83203125" style="186" customWidth="1"/>
    <col min="14605" max="14605" width="26" style="186" customWidth="1"/>
    <col min="14606" max="14606" width="25.33203125" style="186" customWidth="1"/>
    <col min="14607" max="14607" width="17.6640625" style="186" customWidth="1"/>
    <col min="14608" max="14608" width="25.33203125" style="186" customWidth="1"/>
    <col min="14609" max="14609" width="10.33203125" style="186" customWidth="1"/>
    <col min="14610" max="14845" width="9.33203125" style="186"/>
    <col min="14846" max="14846" width="8.1640625" style="186" customWidth="1"/>
    <col min="14847" max="14847" width="16.83203125" style="186" customWidth="1"/>
    <col min="14848" max="14848" width="0" style="186" hidden="1" customWidth="1"/>
    <col min="14849" max="14849" width="10.33203125" style="186" customWidth="1"/>
    <col min="14850" max="14850" width="38.5" style="186" customWidth="1"/>
    <col min="14851" max="14852" width="17.1640625" style="186" customWidth="1"/>
    <col min="14853" max="14853" width="14.33203125" style="186" customWidth="1"/>
    <col min="14854" max="14855" width="18.83203125" style="186" customWidth="1"/>
    <col min="14856" max="14856" width="9.33203125" style="186" customWidth="1"/>
    <col min="14857" max="14857" width="7.5" style="186" customWidth="1"/>
    <col min="14858" max="14858" width="19" style="186" customWidth="1"/>
    <col min="14859" max="14859" width="18" style="186" customWidth="1"/>
    <col min="14860" max="14860" width="11.83203125" style="186" customWidth="1"/>
    <col min="14861" max="14861" width="26" style="186" customWidth="1"/>
    <col min="14862" max="14862" width="25.33203125" style="186" customWidth="1"/>
    <col min="14863" max="14863" width="17.6640625" style="186" customWidth="1"/>
    <col min="14864" max="14864" width="25.33203125" style="186" customWidth="1"/>
    <col min="14865" max="14865" width="10.33203125" style="186" customWidth="1"/>
    <col min="14866" max="15101" width="9.33203125" style="186"/>
    <col min="15102" max="15102" width="8.1640625" style="186" customWidth="1"/>
    <col min="15103" max="15103" width="16.83203125" style="186" customWidth="1"/>
    <col min="15104" max="15104" width="0" style="186" hidden="1" customWidth="1"/>
    <col min="15105" max="15105" width="10.33203125" style="186" customWidth="1"/>
    <col min="15106" max="15106" width="38.5" style="186" customWidth="1"/>
    <col min="15107" max="15108" width="17.1640625" style="186" customWidth="1"/>
    <col min="15109" max="15109" width="14.33203125" style="186" customWidth="1"/>
    <col min="15110" max="15111" width="18.83203125" style="186" customWidth="1"/>
    <col min="15112" max="15112" width="9.33203125" style="186" customWidth="1"/>
    <col min="15113" max="15113" width="7.5" style="186" customWidth="1"/>
    <col min="15114" max="15114" width="19" style="186" customWidth="1"/>
    <col min="15115" max="15115" width="18" style="186" customWidth="1"/>
    <col min="15116" max="15116" width="11.83203125" style="186" customWidth="1"/>
    <col min="15117" max="15117" width="26" style="186" customWidth="1"/>
    <col min="15118" max="15118" width="25.33203125" style="186" customWidth="1"/>
    <col min="15119" max="15119" width="17.6640625" style="186" customWidth="1"/>
    <col min="15120" max="15120" width="25.33203125" style="186" customWidth="1"/>
    <col min="15121" max="15121" width="10.33203125" style="186" customWidth="1"/>
    <col min="15122" max="15357" width="9.33203125" style="186"/>
    <col min="15358" max="15358" width="8.1640625" style="186" customWidth="1"/>
    <col min="15359" max="15359" width="16.83203125" style="186" customWidth="1"/>
    <col min="15360" max="15360" width="0" style="186" hidden="1" customWidth="1"/>
    <col min="15361" max="15361" width="10.33203125" style="186" customWidth="1"/>
    <col min="15362" max="15362" width="38.5" style="186" customWidth="1"/>
    <col min="15363" max="15364" width="17.1640625" style="186" customWidth="1"/>
    <col min="15365" max="15365" width="14.33203125" style="186" customWidth="1"/>
    <col min="15366" max="15367" width="18.83203125" style="186" customWidth="1"/>
    <col min="15368" max="15368" width="9.33203125" style="186" customWidth="1"/>
    <col min="15369" max="15369" width="7.5" style="186" customWidth="1"/>
    <col min="15370" max="15370" width="19" style="186" customWidth="1"/>
    <col min="15371" max="15371" width="18" style="186" customWidth="1"/>
    <col min="15372" max="15372" width="11.83203125" style="186" customWidth="1"/>
    <col min="15373" max="15373" width="26" style="186" customWidth="1"/>
    <col min="15374" max="15374" width="25.33203125" style="186" customWidth="1"/>
    <col min="15375" max="15375" width="17.6640625" style="186" customWidth="1"/>
    <col min="15376" max="15376" width="25.33203125" style="186" customWidth="1"/>
    <col min="15377" max="15377" width="10.33203125" style="186" customWidth="1"/>
    <col min="15378" max="15613" width="9.33203125" style="186"/>
    <col min="15614" max="15614" width="8.1640625" style="186" customWidth="1"/>
    <col min="15615" max="15615" width="16.83203125" style="186" customWidth="1"/>
    <col min="15616" max="15616" width="0" style="186" hidden="1" customWidth="1"/>
    <col min="15617" max="15617" width="10.33203125" style="186" customWidth="1"/>
    <col min="15618" max="15618" width="38.5" style="186" customWidth="1"/>
    <col min="15619" max="15620" width="17.1640625" style="186" customWidth="1"/>
    <col min="15621" max="15621" width="14.33203125" style="186" customWidth="1"/>
    <col min="15622" max="15623" width="18.83203125" style="186" customWidth="1"/>
    <col min="15624" max="15624" width="9.33203125" style="186" customWidth="1"/>
    <col min="15625" max="15625" width="7.5" style="186" customWidth="1"/>
    <col min="15626" max="15626" width="19" style="186" customWidth="1"/>
    <col min="15627" max="15627" width="18" style="186" customWidth="1"/>
    <col min="15628" max="15628" width="11.83203125" style="186" customWidth="1"/>
    <col min="15629" max="15629" width="26" style="186" customWidth="1"/>
    <col min="15630" max="15630" width="25.33203125" style="186" customWidth="1"/>
    <col min="15631" max="15631" width="17.6640625" style="186" customWidth="1"/>
    <col min="15632" max="15632" width="25.33203125" style="186" customWidth="1"/>
    <col min="15633" max="15633" width="10.33203125" style="186" customWidth="1"/>
    <col min="15634" max="15869" width="9.33203125" style="186"/>
    <col min="15870" max="15870" width="8.1640625" style="186" customWidth="1"/>
    <col min="15871" max="15871" width="16.83203125" style="186" customWidth="1"/>
    <col min="15872" max="15872" width="0" style="186" hidden="1" customWidth="1"/>
    <col min="15873" max="15873" width="10.33203125" style="186" customWidth="1"/>
    <col min="15874" max="15874" width="38.5" style="186" customWidth="1"/>
    <col min="15875" max="15876" width="17.1640625" style="186" customWidth="1"/>
    <col min="15877" max="15877" width="14.33203125" style="186" customWidth="1"/>
    <col min="15878" max="15879" width="18.83203125" style="186" customWidth="1"/>
    <col min="15880" max="15880" width="9.33203125" style="186" customWidth="1"/>
    <col min="15881" max="15881" width="7.5" style="186" customWidth="1"/>
    <col min="15882" max="15882" width="19" style="186" customWidth="1"/>
    <col min="15883" max="15883" width="18" style="186" customWidth="1"/>
    <col min="15884" max="15884" width="11.83203125" style="186" customWidth="1"/>
    <col min="15885" max="15885" width="26" style="186" customWidth="1"/>
    <col min="15886" max="15886" width="25.33203125" style="186" customWidth="1"/>
    <col min="15887" max="15887" width="17.6640625" style="186" customWidth="1"/>
    <col min="15888" max="15888" width="25.33203125" style="186" customWidth="1"/>
    <col min="15889" max="15889" width="10.33203125" style="186" customWidth="1"/>
    <col min="15890" max="16125" width="9.33203125" style="186"/>
    <col min="16126" max="16126" width="8.1640625" style="186" customWidth="1"/>
    <col min="16127" max="16127" width="16.83203125" style="186" customWidth="1"/>
    <col min="16128" max="16128" width="0" style="186" hidden="1" customWidth="1"/>
    <col min="16129" max="16129" width="10.33203125" style="186" customWidth="1"/>
    <col min="16130" max="16130" width="38.5" style="186" customWidth="1"/>
    <col min="16131" max="16132" width="17.1640625" style="186" customWidth="1"/>
    <col min="16133" max="16133" width="14.33203125" style="186" customWidth="1"/>
    <col min="16134" max="16135" width="18.83203125" style="186" customWidth="1"/>
    <col min="16136" max="16136" width="9.33203125" style="186" customWidth="1"/>
    <col min="16137" max="16137" width="7.5" style="186" customWidth="1"/>
    <col min="16138" max="16138" width="19" style="186" customWidth="1"/>
    <col min="16139" max="16139" width="18" style="186" customWidth="1"/>
    <col min="16140" max="16140" width="11.83203125" style="186" customWidth="1"/>
    <col min="16141" max="16141" width="26" style="186" customWidth="1"/>
    <col min="16142" max="16142" width="25.33203125" style="186" customWidth="1"/>
    <col min="16143" max="16143" width="17.6640625" style="186" customWidth="1"/>
    <col min="16144" max="16144" width="25.33203125" style="186" customWidth="1"/>
    <col min="16145" max="16145" width="10.33203125" style="186" customWidth="1"/>
    <col min="16146" max="16384" width="9.33203125" style="186"/>
  </cols>
  <sheetData>
    <row r="1" spans="1:18" s="182" customFormat="1" ht="15" hidden="1" customHeight="1" x14ac:dyDescent="0.25">
      <c r="G1" s="183"/>
      <c r="H1" s="183"/>
      <c r="I1" s="183"/>
      <c r="J1" s="183"/>
      <c r="K1" s="184"/>
      <c r="L1" s="185"/>
      <c r="N1" s="310" t="s">
        <v>598</v>
      </c>
      <c r="O1" s="311"/>
      <c r="P1" s="311"/>
      <c r="Q1" s="311"/>
    </row>
    <row r="2" spans="1:18" s="182" customFormat="1" ht="15" hidden="1" customHeight="1" x14ac:dyDescent="0.25">
      <c r="G2" s="183"/>
      <c r="H2" s="183"/>
      <c r="I2" s="183"/>
      <c r="J2" s="183"/>
      <c r="K2" s="184"/>
      <c r="L2" s="185"/>
      <c r="N2" s="310" t="s">
        <v>599</v>
      </c>
      <c r="O2" s="310"/>
      <c r="P2" s="310"/>
      <c r="Q2" s="310"/>
    </row>
    <row r="3" spans="1:18" s="182" customFormat="1" ht="15" hidden="1" customHeight="1" x14ac:dyDescent="0.25">
      <c r="G3" s="183"/>
      <c r="H3" s="183"/>
      <c r="I3" s="183"/>
      <c r="J3" s="183"/>
      <c r="K3" s="184"/>
      <c r="L3" s="185"/>
      <c r="N3" s="310"/>
      <c r="O3" s="310"/>
      <c r="P3" s="310"/>
      <c r="Q3" s="310"/>
    </row>
    <row r="4" spans="1:18" s="182" customFormat="1" ht="15" hidden="1" customHeight="1" x14ac:dyDescent="0.25">
      <c r="G4" s="183"/>
      <c r="H4" s="183"/>
      <c r="I4" s="183"/>
      <c r="J4" s="183"/>
      <c r="K4" s="184"/>
      <c r="L4" s="185"/>
      <c r="N4" s="310" t="s">
        <v>600</v>
      </c>
      <c r="O4" s="310"/>
      <c r="P4" s="310"/>
      <c r="Q4" s="310"/>
    </row>
    <row r="5" spans="1:18" s="157" customFormat="1" ht="15" hidden="1" customHeight="1" x14ac:dyDescent="0.2">
      <c r="K5" s="184"/>
      <c r="L5" s="185"/>
      <c r="N5" s="310" t="s">
        <v>601</v>
      </c>
      <c r="O5" s="311"/>
      <c r="P5" s="311"/>
      <c r="Q5" s="311"/>
    </row>
    <row r="6" spans="1:18" s="157" customFormat="1" ht="15" hidden="1" customHeight="1" x14ac:dyDescent="0.2">
      <c r="K6" s="184"/>
      <c r="L6" s="185"/>
      <c r="N6" s="310" t="s">
        <v>602</v>
      </c>
      <c r="O6" s="311"/>
      <c r="P6" s="311"/>
      <c r="Q6" s="311"/>
    </row>
    <row r="7" spans="1:18" s="157" customFormat="1" ht="15" hidden="1" customHeight="1" x14ac:dyDescent="0.2">
      <c r="K7" s="184"/>
      <c r="L7" s="185"/>
      <c r="N7" s="310" t="s">
        <v>603</v>
      </c>
      <c r="O7" s="311"/>
      <c r="P7" s="311"/>
      <c r="Q7" s="311"/>
    </row>
    <row r="8" spans="1:18" s="157" customFormat="1" ht="15" hidden="1" customHeight="1" x14ac:dyDescent="0.2">
      <c r="K8" s="184"/>
      <c r="L8" s="185"/>
      <c r="N8" s="310" t="s">
        <v>604</v>
      </c>
      <c r="O8" s="311"/>
      <c r="P8" s="311"/>
      <c r="Q8" s="311"/>
    </row>
    <row r="9" spans="1:18" s="157" customFormat="1" ht="15" hidden="1" customHeight="1" x14ac:dyDescent="0.2">
      <c r="N9" s="310"/>
      <c r="O9" s="311"/>
      <c r="P9" s="311"/>
      <c r="Q9" s="311"/>
    </row>
    <row r="10" spans="1:18" s="157" customFormat="1" ht="15" x14ac:dyDescent="0.2">
      <c r="A10" s="156" t="s">
        <v>605</v>
      </c>
      <c r="B10" s="156"/>
      <c r="C10" s="156"/>
      <c r="Q10" s="310"/>
      <c r="R10" s="160"/>
    </row>
    <row r="11" spans="1:18" s="157" customFormat="1" ht="15" x14ac:dyDescent="0.2">
      <c r="A11" s="156" t="s">
        <v>504</v>
      </c>
      <c r="B11" s="156"/>
      <c r="C11" s="156"/>
    </row>
    <row r="12" spans="1:18" s="157" customFormat="1" ht="1.1499999999999999" customHeight="1" x14ac:dyDescent="0.2"/>
    <row r="13" spans="1:18" s="157" customFormat="1" ht="15" x14ac:dyDescent="0.2">
      <c r="A13" s="157" t="s">
        <v>1090</v>
      </c>
    </row>
    <row r="14" spans="1:18" s="157" customFormat="1" ht="15" x14ac:dyDescent="0.2">
      <c r="A14" s="157" t="s">
        <v>505</v>
      </c>
    </row>
    <row r="15" spans="1:18" s="161" customFormat="1" ht="0.6" customHeight="1" x14ac:dyDescent="0.2"/>
    <row r="16" spans="1:18" s="163" customFormat="1" ht="84" customHeight="1" x14ac:dyDescent="0.2">
      <c r="A16" s="314" t="s">
        <v>506</v>
      </c>
      <c r="B16" s="312" t="s">
        <v>507</v>
      </c>
      <c r="C16" s="312" t="s">
        <v>508</v>
      </c>
      <c r="D16" s="312" t="s">
        <v>509</v>
      </c>
      <c r="E16" s="312" t="s">
        <v>510</v>
      </c>
      <c r="F16" s="312" t="s">
        <v>606</v>
      </c>
      <c r="G16" s="312" t="s">
        <v>513</v>
      </c>
      <c r="H16" s="312" t="s">
        <v>514</v>
      </c>
      <c r="I16" s="313" t="s">
        <v>1091</v>
      </c>
      <c r="J16" s="313" t="str">
        <f>'НВЛ на 01.01.26'!J6</f>
        <v>Стоимость реализации без НДС</v>
      </c>
      <c r="K16" s="312" t="s">
        <v>607</v>
      </c>
      <c r="L16" s="312" t="s">
        <v>517</v>
      </c>
      <c r="M16" s="312" t="s">
        <v>608</v>
      </c>
      <c r="N16" s="312" t="s">
        <v>519</v>
      </c>
      <c r="O16" s="312" t="s">
        <v>520</v>
      </c>
      <c r="P16" s="312" t="s">
        <v>521</v>
      </c>
    </row>
    <row r="17" spans="1:24" s="172" customFormat="1" ht="48.75" customHeight="1" x14ac:dyDescent="0.2">
      <c r="A17" s="164">
        <v>1</v>
      </c>
      <c r="B17" s="380" t="s">
        <v>564</v>
      </c>
      <c r="C17" s="164">
        <v>36108</v>
      </c>
      <c r="D17" s="166">
        <v>10</v>
      </c>
      <c r="E17" s="167" t="s">
        <v>417</v>
      </c>
      <c r="F17" s="173">
        <v>42583</v>
      </c>
      <c r="G17" s="166" t="s">
        <v>525</v>
      </c>
      <c r="H17" s="164">
        <v>1</v>
      </c>
      <c r="I17" s="367">
        <v>148967.93027281249</v>
      </c>
      <c r="J17" s="367">
        <v>148967.93027281249</v>
      </c>
      <c r="K17" s="169" t="s">
        <v>537</v>
      </c>
      <c r="L17" s="166" t="s">
        <v>538</v>
      </c>
      <c r="M17" s="169" t="s">
        <v>609</v>
      </c>
      <c r="N17" s="169" t="s">
        <v>610</v>
      </c>
      <c r="O17" s="169" t="s">
        <v>529</v>
      </c>
      <c r="P17" s="165" t="s">
        <v>1056</v>
      </c>
      <c r="Q17" s="186"/>
      <c r="R17" s="187"/>
      <c r="S17" s="186"/>
      <c r="T17" s="186"/>
      <c r="U17" s="186"/>
      <c r="V17" s="186"/>
      <c r="W17" s="163"/>
      <c r="X17" s="186"/>
    </row>
    <row r="18" spans="1:24" ht="54" customHeight="1" x14ac:dyDescent="0.2">
      <c r="A18" s="164">
        <v>2</v>
      </c>
      <c r="B18" s="380" t="s">
        <v>564</v>
      </c>
      <c r="C18" s="164">
        <v>63845</v>
      </c>
      <c r="D18" s="166">
        <v>10</v>
      </c>
      <c r="E18" s="167" t="s">
        <v>418</v>
      </c>
      <c r="F18" s="173">
        <v>42765</v>
      </c>
      <c r="G18" s="166" t="s">
        <v>525</v>
      </c>
      <c r="H18" s="164">
        <v>1</v>
      </c>
      <c r="I18" s="367">
        <v>119484.33746093749</v>
      </c>
      <c r="J18" s="367">
        <v>119484.33746093749</v>
      </c>
      <c r="K18" s="169" t="s">
        <v>537</v>
      </c>
      <c r="L18" s="166" t="s">
        <v>538</v>
      </c>
      <c r="M18" s="169" t="s">
        <v>609</v>
      </c>
      <c r="N18" s="169" t="s">
        <v>610</v>
      </c>
      <c r="O18" s="169" t="s">
        <v>529</v>
      </c>
      <c r="P18" s="165" t="s">
        <v>1056</v>
      </c>
      <c r="R18" s="187"/>
      <c r="W18" s="163"/>
    </row>
    <row r="19" spans="1:24" ht="26.25" customHeight="1" x14ac:dyDescent="0.25">
      <c r="A19" s="164"/>
      <c r="B19" s="382"/>
      <c r="C19" s="383"/>
      <c r="D19" s="384"/>
      <c r="E19" s="385" t="s">
        <v>596</v>
      </c>
      <c r="F19" s="386"/>
      <c r="G19" s="383"/>
      <c r="H19" s="303"/>
      <c r="I19" s="303"/>
      <c r="J19" s="387">
        <f>SUM(J17:J18)</f>
        <v>268452.26773374999</v>
      </c>
      <c r="K19" s="383"/>
      <c r="L19" s="383"/>
      <c r="M19" s="169"/>
      <c r="N19" s="383"/>
      <c r="O19" s="383"/>
      <c r="P19" s="383"/>
      <c r="W19" s="163"/>
    </row>
    <row r="20" spans="1:24" ht="15" x14ac:dyDescent="0.2">
      <c r="A20" s="188"/>
      <c r="B20" s="189"/>
      <c r="D20" s="189"/>
      <c r="E20" s="186"/>
      <c r="H20" s="174"/>
      <c r="I20" s="174"/>
      <c r="J20" s="174"/>
      <c r="W20" s="163"/>
    </row>
    <row r="27" spans="1:24" ht="12.75" customHeight="1" x14ac:dyDescent="0.2"/>
    <row r="29" spans="1:24" ht="12.75" customHeight="1" x14ac:dyDescent="0.2"/>
    <row r="33" ht="12.75" customHeight="1" x14ac:dyDescent="0.2"/>
  </sheetData>
  <autoFilter ref="A16:WVY16"/>
  <pageMargins left="0.25" right="0.25" top="0.75" bottom="0.75" header="0.3" footer="0.3"/>
  <pageSetup paperSize="8" scale="77" fitToHeight="0" orientation="landscape" horizontalDpi="1200" verticalDpi="1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88"/>
  <sheetViews>
    <sheetView topLeftCell="A1361" workbookViewId="0">
      <selection activeCell="A1402" sqref="A1402"/>
    </sheetView>
  </sheetViews>
  <sheetFormatPr defaultRowHeight="11.25" x14ac:dyDescent="0.2"/>
  <cols>
    <col min="1" max="1" width="101.33203125" customWidth="1"/>
    <col min="2" max="2" width="21.83203125" style="270" customWidth="1"/>
  </cols>
  <sheetData>
    <row r="1" spans="1:2" ht="12" x14ac:dyDescent="0.2">
      <c r="A1" s="264" t="s">
        <v>340</v>
      </c>
      <c r="B1" s="264">
        <v>19540</v>
      </c>
    </row>
    <row r="2" spans="1:2" ht="12" x14ac:dyDescent="0.2">
      <c r="A2" s="265"/>
      <c r="B2" s="269"/>
    </row>
    <row r="3" spans="1:2" ht="24" x14ac:dyDescent="0.2">
      <c r="A3" s="266" t="s">
        <v>675</v>
      </c>
      <c r="B3" s="268" t="s">
        <v>341</v>
      </c>
    </row>
    <row r="4" spans="1:2" ht="12" x14ac:dyDescent="0.2">
      <c r="A4" s="267"/>
      <c r="B4" s="269"/>
    </row>
    <row r="5" spans="1:2" ht="12" x14ac:dyDescent="0.2">
      <c r="A5" s="264" t="s">
        <v>341</v>
      </c>
      <c r="B5" s="264">
        <v>48399</v>
      </c>
    </row>
    <row r="6" spans="1:2" ht="12" x14ac:dyDescent="0.2">
      <c r="A6" s="265"/>
      <c r="B6" s="269"/>
    </row>
    <row r="7" spans="1:2" ht="12" x14ac:dyDescent="0.2">
      <c r="A7" s="266" t="s">
        <v>676</v>
      </c>
      <c r="B7" s="268" t="s">
        <v>14</v>
      </c>
    </row>
    <row r="8" spans="1:2" ht="12" x14ac:dyDescent="0.2">
      <c r="A8" s="267"/>
      <c r="B8" s="269"/>
    </row>
    <row r="9" spans="1:2" ht="12" x14ac:dyDescent="0.2">
      <c r="A9" s="264" t="s">
        <v>14</v>
      </c>
      <c r="B9" s="264">
        <v>41367</v>
      </c>
    </row>
    <row r="10" spans="1:2" ht="12" x14ac:dyDescent="0.2">
      <c r="A10" s="265"/>
      <c r="B10" s="269"/>
    </row>
    <row r="11" spans="1:2" ht="12" x14ac:dyDescent="0.2">
      <c r="A11" s="266" t="s">
        <v>677</v>
      </c>
      <c r="B11" s="268" t="s">
        <v>342</v>
      </c>
    </row>
    <row r="12" spans="1:2" ht="12" x14ac:dyDescent="0.2">
      <c r="A12" s="267"/>
      <c r="B12" s="269"/>
    </row>
    <row r="13" spans="1:2" ht="12" x14ac:dyDescent="0.2">
      <c r="A13" s="264" t="s">
        <v>342</v>
      </c>
      <c r="B13" s="264">
        <v>41153</v>
      </c>
    </row>
    <row r="14" spans="1:2" ht="12" x14ac:dyDescent="0.2">
      <c r="A14" s="265"/>
      <c r="B14" s="269"/>
    </row>
    <row r="15" spans="1:2" ht="24" x14ac:dyDescent="0.2">
      <c r="A15" s="266" t="s">
        <v>678</v>
      </c>
      <c r="B15" s="268" t="s">
        <v>33</v>
      </c>
    </row>
    <row r="16" spans="1:2" ht="12" x14ac:dyDescent="0.2">
      <c r="A16" s="267"/>
      <c r="B16" s="269"/>
    </row>
    <row r="17" spans="1:2" ht="12" x14ac:dyDescent="0.2">
      <c r="A17" s="264" t="s">
        <v>33</v>
      </c>
      <c r="B17" s="264">
        <v>41098</v>
      </c>
    </row>
    <row r="18" spans="1:2" ht="12" x14ac:dyDescent="0.2">
      <c r="A18" s="265"/>
      <c r="B18" s="269"/>
    </row>
    <row r="19" spans="1:2" ht="24" x14ac:dyDescent="0.2">
      <c r="A19" s="266" t="s">
        <v>679</v>
      </c>
      <c r="B19" s="268" t="s">
        <v>34</v>
      </c>
    </row>
    <row r="20" spans="1:2" ht="12" x14ac:dyDescent="0.2">
      <c r="A20" s="267"/>
      <c r="B20" s="269"/>
    </row>
    <row r="21" spans="1:2" ht="12" x14ac:dyDescent="0.2">
      <c r="A21" s="264" t="s">
        <v>34</v>
      </c>
      <c r="B21" s="264">
        <v>50895</v>
      </c>
    </row>
    <row r="22" spans="1:2" ht="12" x14ac:dyDescent="0.2">
      <c r="A22" s="265"/>
      <c r="B22" s="269"/>
    </row>
    <row r="23" spans="1:2" ht="12" x14ac:dyDescent="0.2">
      <c r="A23" s="266" t="s">
        <v>680</v>
      </c>
      <c r="B23" s="268" t="s">
        <v>343</v>
      </c>
    </row>
    <row r="24" spans="1:2" ht="12" x14ac:dyDescent="0.2">
      <c r="A24" s="267"/>
      <c r="B24" s="269"/>
    </row>
    <row r="25" spans="1:2" ht="12" x14ac:dyDescent="0.2">
      <c r="A25" s="264" t="s">
        <v>343</v>
      </c>
      <c r="B25" s="264">
        <v>14435</v>
      </c>
    </row>
    <row r="26" spans="1:2" ht="12" x14ac:dyDescent="0.2">
      <c r="A26" s="265"/>
      <c r="B26" s="269"/>
    </row>
    <row r="27" spans="1:2" ht="24" x14ac:dyDescent="0.2">
      <c r="A27" s="266" t="s">
        <v>681</v>
      </c>
      <c r="B27" s="268" t="s">
        <v>344</v>
      </c>
    </row>
    <row r="28" spans="1:2" ht="12" x14ac:dyDescent="0.2">
      <c r="A28" s="267"/>
      <c r="B28" s="269"/>
    </row>
    <row r="29" spans="1:2" ht="12" x14ac:dyDescent="0.2">
      <c r="A29" s="264" t="s">
        <v>344</v>
      </c>
      <c r="B29" s="264">
        <v>41208</v>
      </c>
    </row>
    <row r="30" spans="1:2" ht="12" x14ac:dyDescent="0.2">
      <c r="A30" s="265"/>
      <c r="B30" s="269"/>
    </row>
    <row r="31" spans="1:2" ht="24" x14ac:dyDescent="0.2">
      <c r="A31" s="266" t="s">
        <v>682</v>
      </c>
      <c r="B31" s="268" t="s">
        <v>345</v>
      </c>
    </row>
    <row r="32" spans="1:2" ht="12" x14ac:dyDescent="0.2">
      <c r="A32" s="267"/>
      <c r="B32" s="269"/>
    </row>
    <row r="33" spans="1:2" ht="12" x14ac:dyDescent="0.2">
      <c r="A33" s="264" t="s">
        <v>345</v>
      </c>
      <c r="B33" s="264">
        <v>41209</v>
      </c>
    </row>
    <row r="34" spans="1:2" ht="12" x14ac:dyDescent="0.2">
      <c r="A34" s="265"/>
      <c r="B34" s="269"/>
    </row>
    <row r="35" spans="1:2" ht="24" x14ac:dyDescent="0.2">
      <c r="A35" s="266" t="s">
        <v>683</v>
      </c>
      <c r="B35" s="268" t="s">
        <v>346</v>
      </c>
    </row>
    <row r="36" spans="1:2" ht="12" x14ac:dyDescent="0.2">
      <c r="A36" s="267"/>
      <c r="B36" s="269"/>
    </row>
    <row r="37" spans="1:2" ht="12" x14ac:dyDescent="0.2">
      <c r="A37" s="264" t="s">
        <v>346</v>
      </c>
      <c r="B37" s="264">
        <v>41207</v>
      </c>
    </row>
    <row r="38" spans="1:2" ht="12" x14ac:dyDescent="0.2">
      <c r="A38" s="265"/>
      <c r="B38" s="269"/>
    </row>
    <row r="39" spans="1:2" ht="60" x14ac:dyDescent="0.2">
      <c r="A39" s="266" t="s">
        <v>684</v>
      </c>
      <c r="B39" s="268" t="s">
        <v>347</v>
      </c>
    </row>
    <row r="40" spans="1:2" ht="12" x14ac:dyDescent="0.2">
      <c r="A40" s="267"/>
      <c r="B40" s="269"/>
    </row>
    <row r="41" spans="1:2" ht="12" x14ac:dyDescent="0.2">
      <c r="A41" s="264" t="s">
        <v>347</v>
      </c>
      <c r="B41" s="264">
        <v>37371</v>
      </c>
    </row>
    <row r="42" spans="1:2" ht="12" x14ac:dyDescent="0.2">
      <c r="A42" s="265"/>
      <c r="B42" s="269"/>
    </row>
    <row r="43" spans="1:2" ht="36" x14ac:dyDescent="0.2">
      <c r="A43" s="266" t="s">
        <v>685</v>
      </c>
      <c r="B43" s="268" t="s">
        <v>35</v>
      </c>
    </row>
    <row r="44" spans="1:2" ht="12" x14ac:dyDescent="0.2">
      <c r="A44" s="267"/>
      <c r="B44" s="269"/>
    </row>
    <row r="45" spans="1:2" ht="12" x14ac:dyDescent="0.2">
      <c r="A45" s="264" t="s">
        <v>35</v>
      </c>
      <c r="B45" s="264">
        <v>63469</v>
      </c>
    </row>
    <row r="46" spans="1:2" ht="12" x14ac:dyDescent="0.2">
      <c r="A46" s="265"/>
      <c r="B46" s="269"/>
    </row>
    <row r="47" spans="1:2" ht="24" x14ac:dyDescent="0.2">
      <c r="A47" s="266" t="s">
        <v>686</v>
      </c>
      <c r="B47" s="268" t="s">
        <v>36</v>
      </c>
    </row>
    <row r="48" spans="1:2" ht="12" x14ac:dyDescent="0.2">
      <c r="A48" s="267"/>
      <c r="B48" s="269"/>
    </row>
    <row r="49" spans="1:2" ht="12" x14ac:dyDescent="0.2">
      <c r="A49" s="264" t="s">
        <v>36</v>
      </c>
      <c r="B49" s="264">
        <v>41881</v>
      </c>
    </row>
    <row r="50" spans="1:2" ht="12" x14ac:dyDescent="0.2">
      <c r="A50" s="265"/>
      <c r="B50" s="269"/>
    </row>
    <row r="51" spans="1:2" ht="24" x14ac:dyDescent="0.2">
      <c r="A51" s="266" t="s">
        <v>687</v>
      </c>
      <c r="B51" s="268" t="s">
        <v>37</v>
      </c>
    </row>
    <row r="52" spans="1:2" ht="12" x14ac:dyDescent="0.2">
      <c r="A52" s="267"/>
      <c r="B52" s="269"/>
    </row>
    <row r="53" spans="1:2" ht="12" x14ac:dyDescent="0.2">
      <c r="A53" s="264" t="s">
        <v>37</v>
      </c>
      <c r="B53" s="264">
        <v>45176</v>
      </c>
    </row>
    <row r="54" spans="1:2" ht="12" x14ac:dyDescent="0.2">
      <c r="A54" s="265"/>
      <c r="B54" s="269"/>
    </row>
    <row r="55" spans="1:2" ht="12" x14ac:dyDescent="0.2">
      <c r="A55" s="266" t="s">
        <v>688</v>
      </c>
      <c r="B55" s="268" t="s">
        <v>38</v>
      </c>
    </row>
    <row r="56" spans="1:2" ht="12" x14ac:dyDescent="0.2">
      <c r="A56" s="267"/>
      <c r="B56" s="269"/>
    </row>
    <row r="57" spans="1:2" ht="12" x14ac:dyDescent="0.2">
      <c r="A57" s="264" t="s">
        <v>38</v>
      </c>
      <c r="B57" s="264">
        <v>60865</v>
      </c>
    </row>
    <row r="58" spans="1:2" ht="12" x14ac:dyDescent="0.2">
      <c r="A58" s="265"/>
      <c r="B58" s="269"/>
    </row>
    <row r="59" spans="1:2" ht="36" x14ac:dyDescent="0.2">
      <c r="A59" s="266" t="s">
        <v>689</v>
      </c>
      <c r="B59" s="268" t="s">
        <v>348</v>
      </c>
    </row>
    <row r="60" spans="1:2" ht="12" x14ac:dyDescent="0.2">
      <c r="A60" s="267"/>
      <c r="B60" s="269"/>
    </row>
    <row r="61" spans="1:2" ht="12" x14ac:dyDescent="0.2">
      <c r="A61" s="264" t="s">
        <v>348</v>
      </c>
      <c r="B61" s="264">
        <v>52030</v>
      </c>
    </row>
    <row r="62" spans="1:2" ht="12" x14ac:dyDescent="0.2">
      <c r="A62" s="265"/>
      <c r="B62" s="269"/>
    </row>
    <row r="63" spans="1:2" ht="24" x14ac:dyDescent="0.2">
      <c r="A63" s="266" t="s">
        <v>690</v>
      </c>
      <c r="B63" s="268" t="s">
        <v>39</v>
      </c>
    </row>
    <row r="64" spans="1:2" ht="12" x14ac:dyDescent="0.2">
      <c r="A64" s="267"/>
      <c r="B64" s="269"/>
    </row>
    <row r="65" spans="1:2" ht="12" x14ac:dyDescent="0.2">
      <c r="A65" s="264" t="s">
        <v>39</v>
      </c>
      <c r="B65" s="264">
        <v>423</v>
      </c>
    </row>
    <row r="66" spans="1:2" ht="12" x14ac:dyDescent="0.2">
      <c r="A66" s="265"/>
      <c r="B66" s="269"/>
    </row>
    <row r="67" spans="1:2" ht="12" x14ac:dyDescent="0.2">
      <c r="A67" s="266" t="s">
        <v>691</v>
      </c>
      <c r="B67" s="268" t="s">
        <v>40</v>
      </c>
    </row>
    <row r="68" spans="1:2" ht="12" x14ac:dyDescent="0.2">
      <c r="A68" s="267"/>
      <c r="B68" s="269"/>
    </row>
    <row r="69" spans="1:2" ht="12" x14ac:dyDescent="0.2">
      <c r="A69" s="264" t="s">
        <v>40</v>
      </c>
      <c r="B69" s="264">
        <v>48621</v>
      </c>
    </row>
    <row r="70" spans="1:2" ht="12" x14ac:dyDescent="0.2">
      <c r="A70" s="265"/>
      <c r="B70" s="269"/>
    </row>
    <row r="71" spans="1:2" ht="12" x14ac:dyDescent="0.2">
      <c r="A71" s="266" t="s">
        <v>692</v>
      </c>
      <c r="B71" s="268" t="s">
        <v>41</v>
      </c>
    </row>
    <row r="72" spans="1:2" ht="12" x14ac:dyDescent="0.2">
      <c r="A72" s="267"/>
      <c r="B72" s="269"/>
    </row>
    <row r="73" spans="1:2" ht="12" x14ac:dyDescent="0.2">
      <c r="A73" s="264" t="s">
        <v>41</v>
      </c>
      <c r="B73" s="264">
        <v>17251</v>
      </c>
    </row>
    <row r="74" spans="1:2" ht="12" x14ac:dyDescent="0.2">
      <c r="A74" s="265"/>
      <c r="B74" s="269"/>
    </row>
    <row r="75" spans="1:2" ht="24" x14ac:dyDescent="0.2">
      <c r="A75" s="266" t="s">
        <v>693</v>
      </c>
      <c r="B75" s="268" t="s">
        <v>42</v>
      </c>
    </row>
    <row r="76" spans="1:2" ht="12" x14ac:dyDescent="0.2">
      <c r="A76" s="267"/>
      <c r="B76" s="269"/>
    </row>
    <row r="77" spans="1:2" ht="12" x14ac:dyDescent="0.2">
      <c r="A77" s="264" t="s">
        <v>42</v>
      </c>
      <c r="B77" s="264">
        <v>17295</v>
      </c>
    </row>
    <row r="78" spans="1:2" ht="12" x14ac:dyDescent="0.2">
      <c r="A78" s="265"/>
      <c r="B78" s="269"/>
    </row>
    <row r="79" spans="1:2" ht="24" x14ac:dyDescent="0.2">
      <c r="A79" s="266" t="s">
        <v>694</v>
      </c>
      <c r="B79" s="268" t="s">
        <v>43</v>
      </c>
    </row>
    <row r="80" spans="1:2" ht="12" x14ac:dyDescent="0.2">
      <c r="A80" s="267"/>
      <c r="B80" s="269"/>
    </row>
    <row r="81" spans="1:2" ht="12" x14ac:dyDescent="0.2">
      <c r="A81" s="264" t="s">
        <v>43</v>
      </c>
      <c r="B81" s="264">
        <v>19593</v>
      </c>
    </row>
    <row r="82" spans="1:2" ht="12" x14ac:dyDescent="0.2">
      <c r="A82" s="265"/>
      <c r="B82" s="269"/>
    </row>
    <row r="83" spans="1:2" ht="12" x14ac:dyDescent="0.2">
      <c r="A83" s="266" t="s">
        <v>695</v>
      </c>
      <c r="B83" s="268" t="s">
        <v>44</v>
      </c>
    </row>
    <row r="84" spans="1:2" ht="12" x14ac:dyDescent="0.2">
      <c r="A84" s="267"/>
      <c r="B84" s="269"/>
    </row>
    <row r="85" spans="1:2" ht="12" x14ac:dyDescent="0.2">
      <c r="A85" s="264" t="s">
        <v>44</v>
      </c>
      <c r="B85" s="264">
        <v>41350</v>
      </c>
    </row>
    <row r="86" spans="1:2" ht="12" x14ac:dyDescent="0.2">
      <c r="A86" s="265"/>
      <c r="B86" s="269"/>
    </row>
    <row r="87" spans="1:2" ht="12" x14ac:dyDescent="0.2">
      <c r="A87" s="266" t="s">
        <v>696</v>
      </c>
      <c r="B87" s="268" t="s">
        <v>45</v>
      </c>
    </row>
    <row r="88" spans="1:2" ht="12" x14ac:dyDescent="0.2">
      <c r="A88" s="267"/>
      <c r="B88" s="269"/>
    </row>
    <row r="89" spans="1:2" ht="12" x14ac:dyDescent="0.2">
      <c r="A89" s="264" t="s">
        <v>45</v>
      </c>
      <c r="B89" s="264">
        <v>39472</v>
      </c>
    </row>
    <row r="90" spans="1:2" ht="12" x14ac:dyDescent="0.2">
      <c r="A90" s="265"/>
      <c r="B90" s="269"/>
    </row>
    <row r="91" spans="1:2" ht="36" x14ac:dyDescent="0.2">
      <c r="A91" s="266" t="s">
        <v>697</v>
      </c>
      <c r="B91" s="268" t="s">
        <v>46</v>
      </c>
    </row>
    <row r="92" spans="1:2" ht="12" x14ac:dyDescent="0.2">
      <c r="A92" s="267"/>
      <c r="B92" s="269"/>
    </row>
    <row r="93" spans="1:2" ht="12" x14ac:dyDescent="0.2">
      <c r="A93" s="264" t="s">
        <v>46</v>
      </c>
      <c r="B93" s="264">
        <v>64897</v>
      </c>
    </row>
    <row r="94" spans="1:2" ht="12" x14ac:dyDescent="0.2">
      <c r="A94" s="265"/>
      <c r="B94" s="269"/>
    </row>
    <row r="95" spans="1:2" ht="12" x14ac:dyDescent="0.2">
      <c r="A95" s="266" t="s">
        <v>698</v>
      </c>
      <c r="B95" s="268" t="s">
        <v>47</v>
      </c>
    </row>
    <row r="96" spans="1:2" ht="12" x14ac:dyDescent="0.2">
      <c r="A96" s="267"/>
      <c r="B96" s="269"/>
    </row>
    <row r="97" spans="1:2" ht="12" x14ac:dyDescent="0.2">
      <c r="A97" s="264" t="s">
        <v>47</v>
      </c>
      <c r="B97" s="264">
        <v>35929</v>
      </c>
    </row>
    <row r="98" spans="1:2" ht="12" x14ac:dyDescent="0.2">
      <c r="A98" s="265"/>
      <c r="B98" s="269"/>
    </row>
    <row r="99" spans="1:2" ht="12" x14ac:dyDescent="0.2">
      <c r="A99" s="266" t="s">
        <v>699</v>
      </c>
      <c r="B99" s="268" t="s">
        <v>48</v>
      </c>
    </row>
    <row r="100" spans="1:2" ht="12" x14ac:dyDescent="0.2">
      <c r="A100" s="267"/>
      <c r="B100" s="269"/>
    </row>
    <row r="101" spans="1:2" ht="12" x14ac:dyDescent="0.2">
      <c r="A101" s="264" t="s">
        <v>48</v>
      </c>
      <c r="B101" s="264">
        <v>41351</v>
      </c>
    </row>
    <row r="102" spans="1:2" ht="12" x14ac:dyDescent="0.2">
      <c r="A102" s="265"/>
      <c r="B102" s="269"/>
    </row>
    <row r="103" spans="1:2" ht="12" x14ac:dyDescent="0.2">
      <c r="A103" s="266" t="s">
        <v>700</v>
      </c>
      <c r="B103" s="268" t="s">
        <v>49</v>
      </c>
    </row>
    <row r="104" spans="1:2" ht="12" x14ac:dyDescent="0.2">
      <c r="A104" s="267"/>
      <c r="B104" s="269"/>
    </row>
    <row r="105" spans="1:2" ht="12" x14ac:dyDescent="0.2">
      <c r="A105" s="264" t="s">
        <v>49</v>
      </c>
      <c r="B105" s="264">
        <v>41352</v>
      </c>
    </row>
    <row r="106" spans="1:2" ht="12" x14ac:dyDescent="0.2">
      <c r="A106" s="265"/>
      <c r="B106" s="269"/>
    </row>
    <row r="107" spans="1:2" ht="36" x14ac:dyDescent="0.2">
      <c r="A107" s="266" t="s">
        <v>701</v>
      </c>
      <c r="B107" s="268" t="s">
        <v>50</v>
      </c>
    </row>
    <row r="108" spans="1:2" ht="12" x14ac:dyDescent="0.2">
      <c r="A108" s="267"/>
      <c r="B108" s="269"/>
    </row>
    <row r="109" spans="1:2" ht="12" x14ac:dyDescent="0.2">
      <c r="A109" s="264" t="s">
        <v>50</v>
      </c>
      <c r="B109" s="264">
        <v>681</v>
      </c>
    </row>
    <row r="110" spans="1:2" ht="12" x14ac:dyDescent="0.2">
      <c r="A110" s="265"/>
      <c r="B110" s="269"/>
    </row>
    <row r="111" spans="1:2" ht="24" x14ac:dyDescent="0.2">
      <c r="A111" s="266" t="s">
        <v>702</v>
      </c>
      <c r="B111" s="268" t="s">
        <v>442</v>
      </c>
    </row>
    <row r="112" spans="1:2" ht="12" x14ac:dyDescent="0.2">
      <c r="A112" s="267"/>
      <c r="B112" s="269"/>
    </row>
    <row r="113" spans="1:2" ht="12" x14ac:dyDescent="0.2">
      <c r="A113" s="264" t="s">
        <v>51</v>
      </c>
      <c r="B113" s="264">
        <v>41147</v>
      </c>
    </row>
    <row r="114" spans="1:2" ht="12" x14ac:dyDescent="0.2">
      <c r="A114" s="265"/>
      <c r="B114" s="269"/>
    </row>
    <row r="115" spans="1:2" ht="36" x14ac:dyDescent="0.2">
      <c r="A115" s="266" t="s">
        <v>703</v>
      </c>
      <c r="B115" s="268" t="s">
        <v>52</v>
      </c>
    </row>
    <row r="116" spans="1:2" ht="12" x14ac:dyDescent="0.2">
      <c r="A116" s="267"/>
      <c r="B116" s="269"/>
    </row>
    <row r="117" spans="1:2" ht="12" x14ac:dyDescent="0.2">
      <c r="A117" s="264" t="s">
        <v>52</v>
      </c>
      <c r="B117" s="264">
        <v>45477</v>
      </c>
    </row>
    <row r="118" spans="1:2" ht="12" x14ac:dyDescent="0.2">
      <c r="A118" s="265"/>
      <c r="B118" s="269"/>
    </row>
    <row r="119" spans="1:2" ht="36" x14ac:dyDescent="0.2">
      <c r="A119" s="266" t="s">
        <v>704</v>
      </c>
      <c r="B119" s="268" t="s">
        <v>349</v>
      </c>
    </row>
    <row r="120" spans="1:2" ht="12" x14ac:dyDescent="0.2">
      <c r="A120" s="267"/>
      <c r="B120" s="269"/>
    </row>
    <row r="121" spans="1:2" ht="12" x14ac:dyDescent="0.2">
      <c r="A121" s="264" t="s">
        <v>349</v>
      </c>
      <c r="B121" s="264">
        <v>48924</v>
      </c>
    </row>
    <row r="122" spans="1:2" ht="12" x14ac:dyDescent="0.2">
      <c r="A122" s="265"/>
      <c r="B122" s="269"/>
    </row>
    <row r="123" spans="1:2" ht="12" x14ac:dyDescent="0.2">
      <c r="A123" s="266" t="s">
        <v>705</v>
      </c>
      <c r="B123" s="268" t="s">
        <v>53</v>
      </c>
    </row>
    <row r="124" spans="1:2" ht="12" x14ac:dyDescent="0.2">
      <c r="A124" s="267"/>
      <c r="B124" s="269"/>
    </row>
    <row r="125" spans="1:2" ht="12" x14ac:dyDescent="0.2">
      <c r="A125" s="264" t="s">
        <v>53</v>
      </c>
      <c r="B125" s="264">
        <v>41886</v>
      </c>
    </row>
    <row r="126" spans="1:2" ht="12" x14ac:dyDescent="0.2">
      <c r="A126" s="265"/>
      <c r="B126" s="269"/>
    </row>
    <row r="127" spans="1:2" ht="12" x14ac:dyDescent="0.2">
      <c r="A127" s="266" t="s">
        <v>706</v>
      </c>
      <c r="B127" s="268" t="s">
        <v>350</v>
      </c>
    </row>
    <row r="128" spans="1:2" ht="12" x14ac:dyDescent="0.2">
      <c r="A128" s="267"/>
      <c r="B128" s="269"/>
    </row>
    <row r="129" spans="1:2" ht="12" x14ac:dyDescent="0.2">
      <c r="A129" s="264" t="s">
        <v>350</v>
      </c>
      <c r="B129" s="264">
        <v>19621</v>
      </c>
    </row>
    <row r="130" spans="1:2" ht="12" x14ac:dyDescent="0.2">
      <c r="A130" s="265"/>
      <c r="B130" s="269"/>
    </row>
    <row r="131" spans="1:2" ht="12" x14ac:dyDescent="0.2">
      <c r="A131" s="266" t="s">
        <v>707</v>
      </c>
      <c r="B131" s="268" t="s">
        <v>351</v>
      </c>
    </row>
    <row r="132" spans="1:2" ht="12" x14ac:dyDescent="0.2">
      <c r="A132" s="267"/>
      <c r="B132" s="269"/>
    </row>
    <row r="133" spans="1:2" ht="12" x14ac:dyDescent="0.2">
      <c r="A133" s="264" t="s">
        <v>351</v>
      </c>
      <c r="B133" s="264">
        <v>19620</v>
      </c>
    </row>
    <row r="134" spans="1:2" ht="12" x14ac:dyDescent="0.2">
      <c r="A134" s="265"/>
      <c r="B134" s="269"/>
    </row>
    <row r="135" spans="1:2" ht="36" x14ac:dyDescent="0.2">
      <c r="A135" s="266" t="s">
        <v>708</v>
      </c>
      <c r="B135" s="268" t="s">
        <v>54</v>
      </c>
    </row>
    <row r="136" spans="1:2" ht="12" x14ac:dyDescent="0.2">
      <c r="A136" s="267"/>
      <c r="B136" s="269"/>
    </row>
    <row r="137" spans="1:2" ht="12" x14ac:dyDescent="0.2">
      <c r="A137" s="264" t="s">
        <v>54</v>
      </c>
      <c r="B137" s="264">
        <v>43952</v>
      </c>
    </row>
    <row r="138" spans="1:2" ht="12" x14ac:dyDescent="0.2">
      <c r="A138" s="265"/>
      <c r="B138" s="269"/>
    </row>
    <row r="139" spans="1:2" ht="36" x14ac:dyDescent="0.2">
      <c r="A139" s="266" t="s">
        <v>709</v>
      </c>
      <c r="B139" s="268" t="s">
        <v>55</v>
      </c>
    </row>
    <row r="140" spans="1:2" ht="12" x14ac:dyDescent="0.2">
      <c r="A140" s="267"/>
      <c r="B140" s="269"/>
    </row>
    <row r="141" spans="1:2" ht="12" x14ac:dyDescent="0.2">
      <c r="A141" s="264" t="s">
        <v>55</v>
      </c>
      <c r="B141" s="264">
        <v>28913</v>
      </c>
    </row>
    <row r="142" spans="1:2" ht="12" x14ac:dyDescent="0.2">
      <c r="A142" s="265"/>
      <c r="B142" s="269"/>
    </row>
    <row r="143" spans="1:2" ht="24" x14ac:dyDescent="0.2">
      <c r="A143" s="266" t="s">
        <v>710</v>
      </c>
      <c r="B143" s="268" t="s">
        <v>56</v>
      </c>
    </row>
    <row r="144" spans="1:2" ht="12" x14ac:dyDescent="0.2">
      <c r="A144" s="267"/>
      <c r="B144" s="269"/>
    </row>
    <row r="145" spans="1:2" ht="12" x14ac:dyDescent="0.2">
      <c r="A145" s="264" t="s">
        <v>56</v>
      </c>
      <c r="B145" s="264">
        <v>7882</v>
      </c>
    </row>
    <row r="146" spans="1:2" ht="12" x14ac:dyDescent="0.2">
      <c r="A146" s="265"/>
      <c r="B146" s="269"/>
    </row>
    <row r="147" spans="1:2" ht="24" x14ac:dyDescent="0.2">
      <c r="A147" s="266" t="s">
        <v>711</v>
      </c>
      <c r="B147" s="268" t="s">
        <v>57</v>
      </c>
    </row>
    <row r="148" spans="1:2" ht="12" x14ac:dyDescent="0.2">
      <c r="A148" s="267"/>
      <c r="B148" s="269"/>
    </row>
    <row r="149" spans="1:2" ht="12" x14ac:dyDescent="0.2">
      <c r="A149" s="264" t="s">
        <v>57</v>
      </c>
      <c r="B149" s="264">
        <v>14061</v>
      </c>
    </row>
    <row r="150" spans="1:2" ht="12" x14ac:dyDescent="0.2">
      <c r="A150" s="265"/>
      <c r="B150" s="269"/>
    </row>
    <row r="151" spans="1:2" ht="24" x14ac:dyDescent="0.2">
      <c r="A151" s="266" t="s">
        <v>712</v>
      </c>
      <c r="B151" s="268" t="s">
        <v>58</v>
      </c>
    </row>
    <row r="152" spans="1:2" ht="12" x14ac:dyDescent="0.2">
      <c r="A152" s="267"/>
      <c r="B152" s="269"/>
    </row>
    <row r="153" spans="1:2" ht="12" x14ac:dyDescent="0.2">
      <c r="A153" s="264" t="s">
        <v>58</v>
      </c>
      <c r="B153" s="264">
        <v>11494</v>
      </c>
    </row>
    <row r="154" spans="1:2" ht="12" x14ac:dyDescent="0.2">
      <c r="A154" s="265"/>
      <c r="B154" s="269"/>
    </row>
    <row r="155" spans="1:2" ht="24" x14ac:dyDescent="0.2">
      <c r="A155" s="266" t="s">
        <v>713</v>
      </c>
      <c r="B155" s="268" t="s">
        <v>60</v>
      </c>
    </row>
    <row r="156" spans="1:2" ht="12" x14ac:dyDescent="0.2">
      <c r="A156" s="267"/>
      <c r="B156" s="269"/>
    </row>
    <row r="157" spans="1:2" ht="12" x14ac:dyDescent="0.2">
      <c r="A157" s="264" t="s">
        <v>60</v>
      </c>
      <c r="B157" s="264">
        <v>748</v>
      </c>
    </row>
    <row r="158" spans="1:2" ht="12" x14ac:dyDescent="0.2">
      <c r="A158" s="265"/>
      <c r="B158" s="269"/>
    </row>
    <row r="159" spans="1:2" ht="24" x14ac:dyDescent="0.2">
      <c r="A159" s="266" t="s">
        <v>714</v>
      </c>
      <c r="B159" s="268" t="s">
        <v>62</v>
      </c>
    </row>
    <row r="160" spans="1:2" ht="12" x14ac:dyDescent="0.2">
      <c r="A160" s="267"/>
      <c r="B160" s="269"/>
    </row>
    <row r="161" spans="1:2" ht="12" x14ac:dyDescent="0.2">
      <c r="A161" s="264" t="s">
        <v>62</v>
      </c>
      <c r="B161" s="264">
        <v>7883</v>
      </c>
    </row>
    <row r="162" spans="1:2" ht="12" x14ac:dyDescent="0.2">
      <c r="A162" s="265"/>
      <c r="B162" s="269"/>
    </row>
    <row r="163" spans="1:2" ht="24" x14ac:dyDescent="0.2">
      <c r="A163" s="266" t="s">
        <v>715</v>
      </c>
      <c r="B163" s="268" t="s">
        <v>63</v>
      </c>
    </row>
    <row r="164" spans="1:2" ht="12" x14ac:dyDescent="0.2">
      <c r="A164" s="267"/>
      <c r="B164" s="269"/>
    </row>
    <row r="165" spans="1:2" ht="12" x14ac:dyDescent="0.2">
      <c r="A165" s="264" t="s">
        <v>63</v>
      </c>
      <c r="B165" s="264">
        <v>17672</v>
      </c>
    </row>
    <row r="166" spans="1:2" ht="12" x14ac:dyDescent="0.2">
      <c r="A166" s="265"/>
      <c r="B166" s="269"/>
    </row>
    <row r="167" spans="1:2" ht="24" x14ac:dyDescent="0.2">
      <c r="A167" s="266" t="s">
        <v>716</v>
      </c>
      <c r="B167" s="268" t="s">
        <v>65</v>
      </c>
    </row>
    <row r="168" spans="1:2" ht="12" x14ac:dyDescent="0.2">
      <c r="A168" s="267"/>
      <c r="B168" s="269"/>
    </row>
    <row r="169" spans="1:2" ht="12" x14ac:dyDescent="0.2">
      <c r="A169" s="264" t="s">
        <v>65</v>
      </c>
      <c r="B169" s="264">
        <v>52235</v>
      </c>
    </row>
    <row r="170" spans="1:2" ht="12" x14ac:dyDescent="0.2">
      <c r="A170" s="265"/>
      <c r="B170" s="269"/>
    </row>
    <row r="171" spans="1:2" ht="24" x14ac:dyDescent="0.2">
      <c r="A171" s="266" t="s">
        <v>717</v>
      </c>
      <c r="B171" s="268" t="s">
        <v>352</v>
      </c>
    </row>
    <row r="172" spans="1:2" ht="12" x14ac:dyDescent="0.2">
      <c r="A172" s="267"/>
      <c r="B172" s="269"/>
    </row>
    <row r="173" spans="1:2" ht="12" x14ac:dyDescent="0.2">
      <c r="A173" s="264" t="s">
        <v>352</v>
      </c>
      <c r="B173" s="264">
        <v>20532</v>
      </c>
    </row>
    <row r="174" spans="1:2" ht="12" x14ac:dyDescent="0.2">
      <c r="A174" s="265"/>
      <c r="B174" s="269"/>
    </row>
    <row r="175" spans="1:2" ht="84" x14ac:dyDescent="0.2">
      <c r="A175" s="266" t="s">
        <v>718</v>
      </c>
      <c r="B175" s="268" t="s">
        <v>66</v>
      </c>
    </row>
    <row r="176" spans="1:2" ht="12" x14ac:dyDescent="0.2">
      <c r="A176" s="267"/>
      <c r="B176" s="269"/>
    </row>
    <row r="177" spans="1:2" ht="24" x14ac:dyDescent="0.2">
      <c r="A177" s="264" t="s">
        <v>66</v>
      </c>
      <c r="B177" s="264">
        <v>43022</v>
      </c>
    </row>
    <row r="178" spans="1:2" ht="12" x14ac:dyDescent="0.2">
      <c r="A178" s="265"/>
      <c r="B178" s="269"/>
    </row>
    <row r="179" spans="1:2" ht="84" x14ac:dyDescent="0.2">
      <c r="A179" s="266" t="s">
        <v>719</v>
      </c>
      <c r="B179" s="268" t="s">
        <v>67</v>
      </c>
    </row>
    <row r="180" spans="1:2" ht="12" x14ac:dyDescent="0.2">
      <c r="A180" s="267"/>
      <c r="B180" s="269"/>
    </row>
    <row r="181" spans="1:2" ht="24" x14ac:dyDescent="0.2">
      <c r="A181" s="264" t="s">
        <v>67</v>
      </c>
      <c r="B181" s="264">
        <v>43327</v>
      </c>
    </row>
    <row r="182" spans="1:2" ht="12" x14ac:dyDescent="0.2">
      <c r="A182" s="265"/>
      <c r="B182" s="269"/>
    </row>
    <row r="183" spans="1:2" ht="36" x14ac:dyDescent="0.2">
      <c r="A183" s="266" t="s">
        <v>720</v>
      </c>
      <c r="B183" s="268" t="s">
        <v>68</v>
      </c>
    </row>
    <row r="184" spans="1:2" ht="12" x14ac:dyDescent="0.2">
      <c r="A184" s="267"/>
      <c r="B184" s="269"/>
    </row>
    <row r="185" spans="1:2" ht="12" x14ac:dyDescent="0.2">
      <c r="A185" s="264" t="s">
        <v>68</v>
      </c>
      <c r="B185" s="264">
        <v>49016</v>
      </c>
    </row>
    <row r="186" spans="1:2" ht="12" x14ac:dyDescent="0.2">
      <c r="A186" s="265"/>
      <c r="B186" s="269"/>
    </row>
    <row r="187" spans="1:2" ht="36" x14ac:dyDescent="0.2">
      <c r="A187" s="266" t="s">
        <v>721</v>
      </c>
      <c r="B187" s="268" t="s">
        <v>446</v>
      </c>
    </row>
    <row r="188" spans="1:2" ht="12" x14ac:dyDescent="0.2">
      <c r="A188" s="267"/>
      <c r="B188" s="269"/>
    </row>
    <row r="189" spans="1:2" ht="12" x14ac:dyDescent="0.2">
      <c r="A189" s="264" t="s">
        <v>69</v>
      </c>
      <c r="B189" s="264">
        <v>34129</v>
      </c>
    </row>
    <row r="190" spans="1:2" ht="12" x14ac:dyDescent="0.2">
      <c r="A190" s="265"/>
      <c r="B190" s="269"/>
    </row>
    <row r="191" spans="1:2" ht="84" x14ac:dyDescent="0.2">
      <c r="A191" s="266" t="s">
        <v>722</v>
      </c>
      <c r="B191" s="268" t="s">
        <v>70</v>
      </c>
    </row>
    <row r="192" spans="1:2" ht="12" x14ac:dyDescent="0.2">
      <c r="A192" s="267"/>
      <c r="B192" s="269"/>
    </row>
    <row r="193" spans="1:2" ht="24" x14ac:dyDescent="0.2">
      <c r="A193" s="264" t="s">
        <v>70</v>
      </c>
      <c r="B193" s="264">
        <v>43326</v>
      </c>
    </row>
    <row r="194" spans="1:2" ht="12" x14ac:dyDescent="0.2">
      <c r="A194" s="265"/>
      <c r="B194" s="269"/>
    </row>
    <row r="195" spans="1:2" ht="24" x14ac:dyDescent="0.2">
      <c r="A195" s="266" t="s">
        <v>723</v>
      </c>
      <c r="B195" s="268" t="s">
        <v>71</v>
      </c>
    </row>
    <row r="196" spans="1:2" ht="12" x14ac:dyDescent="0.2">
      <c r="A196" s="267"/>
      <c r="B196" s="269"/>
    </row>
    <row r="197" spans="1:2" ht="12" x14ac:dyDescent="0.2">
      <c r="A197" s="264" t="s">
        <v>71</v>
      </c>
      <c r="B197" s="264">
        <v>8393</v>
      </c>
    </row>
    <row r="198" spans="1:2" ht="12" x14ac:dyDescent="0.2">
      <c r="A198" s="265"/>
      <c r="B198" s="269"/>
    </row>
    <row r="199" spans="1:2" ht="24" x14ac:dyDescent="0.2">
      <c r="A199" s="266" t="s">
        <v>724</v>
      </c>
      <c r="B199" s="268" t="s">
        <v>72</v>
      </c>
    </row>
    <row r="200" spans="1:2" ht="12" x14ac:dyDescent="0.2">
      <c r="A200" s="267"/>
      <c r="B200" s="269"/>
    </row>
    <row r="201" spans="1:2" ht="12" x14ac:dyDescent="0.2">
      <c r="A201" s="264" t="s">
        <v>72</v>
      </c>
      <c r="B201" s="264">
        <v>804</v>
      </c>
    </row>
    <row r="202" spans="1:2" ht="12" x14ac:dyDescent="0.2">
      <c r="A202" s="265"/>
      <c r="B202" s="269"/>
    </row>
    <row r="203" spans="1:2" ht="36" x14ac:dyDescent="0.2">
      <c r="A203" s="266" t="s">
        <v>725</v>
      </c>
      <c r="B203" s="268" t="s">
        <v>353</v>
      </c>
    </row>
    <row r="204" spans="1:2" ht="12" x14ac:dyDescent="0.2">
      <c r="A204" s="267"/>
      <c r="B204" s="269"/>
    </row>
    <row r="205" spans="1:2" ht="12" x14ac:dyDescent="0.2">
      <c r="A205" s="264" t="s">
        <v>353</v>
      </c>
      <c r="B205" s="264">
        <v>34350</v>
      </c>
    </row>
    <row r="206" spans="1:2" ht="12" x14ac:dyDescent="0.2">
      <c r="A206" s="265"/>
      <c r="B206" s="269"/>
    </row>
    <row r="207" spans="1:2" ht="36" x14ac:dyDescent="0.2">
      <c r="A207" s="266" t="s">
        <v>726</v>
      </c>
      <c r="B207" s="268" t="s">
        <v>73</v>
      </c>
    </row>
    <row r="208" spans="1:2" ht="12" x14ac:dyDescent="0.2">
      <c r="A208" s="267"/>
      <c r="B208" s="269"/>
    </row>
    <row r="209" spans="1:2" ht="12" x14ac:dyDescent="0.2">
      <c r="A209" s="264" t="s">
        <v>73</v>
      </c>
      <c r="B209" s="264">
        <v>813</v>
      </c>
    </row>
    <row r="210" spans="1:2" ht="12" x14ac:dyDescent="0.2">
      <c r="A210" s="265"/>
      <c r="B210" s="269"/>
    </row>
    <row r="211" spans="1:2" ht="36" x14ac:dyDescent="0.2">
      <c r="A211" s="266" t="s">
        <v>727</v>
      </c>
      <c r="B211" s="268" t="s">
        <v>74</v>
      </c>
    </row>
    <row r="212" spans="1:2" ht="12" x14ac:dyDescent="0.2">
      <c r="A212" s="267"/>
      <c r="B212" s="269"/>
    </row>
    <row r="213" spans="1:2" ht="12" x14ac:dyDescent="0.2">
      <c r="A213" s="264" t="s">
        <v>74</v>
      </c>
      <c r="B213" s="264">
        <v>34265</v>
      </c>
    </row>
    <row r="214" spans="1:2" ht="12" x14ac:dyDescent="0.2">
      <c r="A214" s="265"/>
      <c r="B214" s="269"/>
    </row>
    <row r="215" spans="1:2" ht="24" x14ac:dyDescent="0.2">
      <c r="A215" s="266" t="s">
        <v>728</v>
      </c>
      <c r="B215" s="268" t="s">
        <v>75</v>
      </c>
    </row>
    <row r="216" spans="1:2" ht="12" x14ac:dyDescent="0.2">
      <c r="A216" s="267"/>
      <c r="B216" s="269"/>
    </row>
    <row r="217" spans="1:2" ht="12" x14ac:dyDescent="0.2">
      <c r="A217" s="264" t="s">
        <v>75</v>
      </c>
      <c r="B217" s="264">
        <v>814</v>
      </c>
    </row>
    <row r="218" spans="1:2" ht="12" x14ac:dyDescent="0.2">
      <c r="A218" s="265"/>
      <c r="B218" s="269"/>
    </row>
    <row r="219" spans="1:2" ht="24" x14ac:dyDescent="0.2">
      <c r="A219" s="266" t="s">
        <v>729</v>
      </c>
      <c r="B219" s="268" t="s">
        <v>76</v>
      </c>
    </row>
    <row r="220" spans="1:2" ht="12" x14ac:dyDescent="0.2">
      <c r="A220" s="267"/>
      <c r="B220" s="269"/>
    </row>
    <row r="221" spans="1:2" ht="12" x14ac:dyDescent="0.2">
      <c r="A221" s="264" t="s">
        <v>76</v>
      </c>
      <c r="B221" s="264">
        <v>815</v>
      </c>
    </row>
    <row r="222" spans="1:2" ht="12" x14ac:dyDescent="0.2">
      <c r="A222" s="265"/>
      <c r="B222" s="269"/>
    </row>
    <row r="223" spans="1:2" ht="24" x14ac:dyDescent="0.2">
      <c r="A223" s="266" t="s">
        <v>730</v>
      </c>
      <c r="B223" s="268" t="s">
        <v>354</v>
      </c>
    </row>
    <row r="224" spans="1:2" ht="12" x14ac:dyDescent="0.2">
      <c r="A224" s="267"/>
      <c r="B224" s="269"/>
    </row>
    <row r="225" spans="1:2" ht="12" x14ac:dyDescent="0.2">
      <c r="A225" s="264" t="s">
        <v>354</v>
      </c>
      <c r="B225" s="264">
        <v>26257</v>
      </c>
    </row>
    <row r="226" spans="1:2" ht="12" x14ac:dyDescent="0.2">
      <c r="A226" s="265"/>
      <c r="B226" s="269"/>
    </row>
    <row r="227" spans="1:2" ht="24" x14ac:dyDescent="0.2">
      <c r="A227" s="266" t="s">
        <v>731</v>
      </c>
      <c r="B227" s="268" t="s">
        <v>77</v>
      </c>
    </row>
    <row r="228" spans="1:2" ht="12" x14ac:dyDescent="0.2">
      <c r="A228" s="267"/>
      <c r="B228" s="269"/>
    </row>
    <row r="229" spans="1:2" ht="12" x14ac:dyDescent="0.2">
      <c r="A229" s="264" t="s">
        <v>77</v>
      </c>
      <c r="B229" s="264">
        <v>41479</v>
      </c>
    </row>
    <row r="230" spans="1:2" ht="12" x14ac:dyDescent="0.2">
      <c r="A230" s="265"/>
      <c r="B230" s="269"/>
    </row>
    <row r="231" spans="1:2" ht="24" x14ac:dyDescent="0.2">
      <c r="A231" s="266" t="s">
        <v>732</v>
      </c>
      <c r="B231" s="268" t="s">
        <v>78</v>
      </c>
    </row>
    <row r="232" spans="1:2" ht="12" x14ac:dyDescent="0.2">
      <c r="A232" s="267"/>
      <c r="B232" s="269"/>
    </row>
    <row r="233" spans="1:2" ht="12" x14ac:dyDescent="0.2">
      <c r="A233" s="264" t="s">
        <v>78</v>
      </c>
      <c r="B233" s="264">
        <v>19664</v>
      </c>
    </row>
    <row r="234" spans="1:2" ht="12" x14ac:dyDescent="0.2">
      <c r="A234" s="265"/>
      <c r="B234" s="269"/>
    </row>
    <row r="235" spans="1:2" ht="24" x14ac:dyDescent="0.2">
      <c r="A235" s="266" t="s">
        <v>733</v>
      </c>
      <c r="B235" s="268" t="s">
        <v>355</v>
      </c>
    </row>
    <row r="236" spans="1:2" ht="12" x14ac:dyDescent="0.2">
      <c r="A236" s="267"/>
      <c r="B236" s="269"/>
    </row>
    <row r="237" spans="1:2" ht="12" x14ac:dyDescent="0.2">
      <c r="A237" s="264" t="s">
        <v>355</v>
      </c>
      <c r="B237" s="264">
        <v>19666</v>
      </c>
    </row>
    <row r="238" spans="1:2" ht="12" x14ac:dyDescent="0.2">
      <c r="A238" s="265"/>
      <c r="B238" s="269"/>
    </row>
    <row r="239" spans="1:2" ht="72" x14ac:dyDescent="0.2">
      <c r="A239" s="266" t="s">
        <v>734</v>
      </c>
      <c r="B239" s="268" t="s">
        <v>356</v>
      </c>
    </row>
    <row r="240" spans="1:2" ht="12" x14ac:dyDescent="0.2">
      <c r="A240" s="267"/>
      <c r="B240" s="269"/>
    </row>
    <row r="241" spans="1:2" ht="12" x14ac:dyDescent="0.2">
      <c r="A241" s="264" t="s">
        <v>356</v>
      </c>
      <c r="B241" s="264">
        <v>50900</v>
      </c>
    </row>
    <row r="242" spans="1:2" ht="12" x14ac:dyDescent="0.2">
      <c r="A242" s="265"/>
      <c r="B242" s="269"/>
    </row>
    <row r="243" spans="1:2" ht="24" x14ac:dyDescent="0.2">
      <c r="A243" s="266" t="s">
        <v>735</v>
      </c>
      <c r="B243" s="268" t="s">
        <v>357</v>
      </c>
    </row>
    <row r="244" spans="1:2" ht="12" x14ac:dyDescent="0.2">
      <c r="A244" s="267"/>
      <c r="B244" s="269"/>
    </row>
    <row r="245" spans="1:2" ht="12" x14ac:dyDescent="0.2">
      <c r="A245" s="264" t="s">
        <v>357</v>
      </c>
      <c r="B245" s="264">
        <v>54553</v>
      </c>
    </row>
    <row r="246" spans="1:2" ht="12" x14ac:dyDescent="0.2">
      <c r="A246" s="265"/>
      <c r="B246" s="269"/>
    </row>
    <row r="247" spans="1:2" ht="24" x14ac:dyDescent="0.2">
      <c r="A247" s="266" t="s">
        <v>736</v>
      </c>
      <c r="B247" s="268" t="s">
        <v>79</v>
      </c>
    </row>
    <row r="248" spans="1:2" ht="12" x14ac:dyDescent="0.2">
      <c r="A248" s="267"/>
      <c r="B248" s="269"/>
    </row>
    <row r="249" spans="1:2" ht="12" x14ac:dyDescent="0.2">
      <c r="A249" s="264" t="s">
        <v>79</v>
      </c>
      <c r="B249" s="264">
        <v>27738</v>
      </c>
    </row>
    <row r="250" spans="1:2" ht="12" x14ac:dyDescent="0.2">
      <c r="A250" s="265"/>
      <c r="B250" s="269"/>
    </row>
    <row r="251" spans="1:2" ht="24" x14ac:dyDescent="0.2">
      <c r="A251" s="266" t="s">
        <v>737</v>
      </c>
      <c r="B251" s="268" t="s">
        <v>358</v>
      </c>
    </row>
    <row r="252" spans="1:2" ht="12" x14ac:dyDescent="0.2">
      <c r="A252" s="267"/>
      <c r="B252" s="269"/>
    </row>
    <row r="253" spans="1:2" ht="12" x14ac:dyDescent="0.2">
      <c r="A253" s="264" t="s">
        <v>358</v>
      </c>
      <c r="B253" s="264">
        <v>41220</v>
      </c>
    </row>
    <row r="254" spans="1:2" ht="12" x14ac:dyDescent="0.2">
      <c r="A254" s="265"/>
      <c r="B254" s="269"/>
    </row>
    <row r="255" spans="1:2" ht="72" x14ac:dyDescent="0.2">
      <c r="A255" s="266" t="s">
        <v>738</v>
      </c>
      <c r="B255" s="268" t="s">
        <v>80</v>
      </c>
    </row>
    <row r="256" spans="1:2" ht="12" x14ac:dyDescent="0.2">
      <c r="A256" s="267"/>
      <c r="B256" s="269"/>
    </row>
    <row r="257" spans="1:2" ht="12" x14ac:dyDescent="0.2">
      <c r="A257" s="264" t="s">
        <v>80</v>
      </c>
      <c r="B257" s="264">
        <v>48200</v>
      </c>
    </row>
    <row r="258" spans="1:2" ht="12" x14ac:dyDescent="0.2">
      <c r="A258" s="265"/>
      <c r="B258" s="269"/>
    </row>
    <row r="259" spans="1:2" ht="48" x14ac:dyDescent="0.2">
      <c r="A259" s="266" t="s">
        <v>739</v>
      </c>
      <c r="B259" s="268" t="s">
        <v>81</v>
      </c>
    </row>
    <row r="260" spans="1:2" ht="12" x14ac:dyDescent="0.2">
      <c r="A260" s="267"/>
      <c r="B260" s="269"/>
    </row>
    <row r="261" spans="1:2" ht="12" x14ac:dyDescent="0.2">
      <c r="A261" s="264" t="s">
        <v>81</v>
      </c>
      <c r="B261" s="264">
        <v>43677</v>
      </c>
    </row>
    <row r="262" spans="1:2" ht="12" x14ac:dyDescent="0.2">
      <c r="A262" s="265"/>
      <c r="B262" s="269"/>
    </row>
    <row r="263" spans="1:2" ht="24" x14ac:dyDescent="0.2">
      <c r="A263" s="266" t="s">
        <v>740</v>
      </c>
      <c r="B263" s="268" t="s">
        <v>82</v>
      </c>
    </row>
    <row r="264" spans="1:2" ht="12" x14ac:dyDescent="0.2">
      <c r="A264" s="267"/>
      <c r="B264" s="269"/>
    </row>
    <row r="265" spans="1:2" ht="12" x14ac:dyDescent="0.2">
      <c r="A265" s="264" t="s">
        <v>82</v>
      </c>
      <c r="B265" s="264">
        <v>27694</v>
      </c>
    </row>
    <row r="266" spans="1:2" ht="12" x14ac:dyDescent="0.2">
      <c r="A266" s="265"/>
      <c r="B266" s="269"/>
    </row>
    <row r="267" spans="1:2" ht="24" x14ac:dyDescent="0.2">
      <c r="A267" s="266" t="s">
        <v>741</v>
      </c>
      <c r="B267" s="268" t="s">
        <v>359</v>
      </c>
    </row>
    <row r="268" spans="1:2" ht="12" x14ac:dyDescent="0.2">
      <c r="A268" s="267"/>
      <c r="B268" s="269"/>
    </row>
    <row r="269" spans="1:2" ht="12" x14ac:dyDescent="0.2">
      <c r="A269" s="264" t="s">
        <v>359</v>
      </c>
      <c r="B269" s="264">
        <v>27277</v>
      </c>
    </row>
    <row r="270" spans="1:2" ht="12" x14ac:dyDescent="0.2">
      <c r="A270" s="265"/>
      <c r="B270" s="269"/>
    </row>
    <row r="271" spans="1:2" ht="24" x14ac:dyDescent="0.2">
      <c r="A271" s="266" t="s">
        <v>742</v>
      </c>
      <c r="B271" s="268" t="s">
        <v>360</v>
      </c>
    </row>
    <row r="272" spans="1:2" ht="12" x14ac:dyDescent="0.2">
      <c r="A272" s="267"/>
      <c r="B272" s="269"/>
    </row>
    <row r="273" spans="1:2" ht="12" x14ac:dyDescent="0.2">
      <c r="A273" s="264" t="s">
        <v>360</v>
      </c>
      <c r="B273" s="264">
        <v>19685</v>
      </c>
    </row>
    <row r="274" spans="1:2" ht="12" x14ac:dyDescent="0.2">
      <c r="A274" s="265"/>
      <c r="B274" s="269"/>
    </row>
    <row r="275" spans="1:2" ht="36" x14ac:dyDescent="0.2">
      <c r="A275" s="266" t="s">
        <v>743</v>
      </c>
      <c r="B275" s="268" t="s">
        <v>361</v>
      </c>
    </row>
    <row r="276" spans="1:2" ht="12" x14ac:dyDescent="0.2">
      <c r="A276" s="267"/>
      <c r="B276" s="269"/>
    </row>
    <row r="277" spans="1:2" ht="12" x14ac:dyDescent="0.2">
      <c r="A277" s="264" t="s">
        <v>361</v>
      </c>
      <c r="B277" s="264">
        <v>19682</v>
      </c>
    </row>
    <row r="278" spans="1:2" ht="12" x14ac:dyDescent="0.2">
      <c r="A278" s="265"/>
      <c r="B278" s="269"/>
    </row>
    <row r="279" spans="1:2" ht="36" x14ac:dyDescent="0.2">
      <c r="A279" s="266" t="s">
        <v>744</v>
      </c>
      <c r="B279" s="268" t="s">
        <v>362</v>
      </c>
    </row>
    <row r="280" spans="1:2" ht="12" x14ac:dyDescent="0.2">
      <c r="A280" s="267"/>
      <c r="B280" s="269"/>
    </row>
    <row r="281" spans="1:2" ht="12" x14ac:dyDescent="0.2">
      <c r="A281" s="264" t="s">
        <v>362</v>
      </c>
      <c r="B281" s="264">
        <v>19683</v>
      </c>
    </row>
    <row r="282" spans="1:2" ht="12" x14ac:dyDescent="0.2">
      <c r="A282" s="265"/>
      <c r="B282" s="269"/>
    </row>
    <row r="283" spans="1:2" ht="36" x14ac:dyDescent="0.2">
      <c r="A283" s="266" t="s">
        <v>745</v>
      </c>
      <c r="B283" s="268" t="s">
        <v>363</v>
      </c>
    </row>
    <row r="284" spans="1:2" ht="12" x14ac:dyDescent="0.2">
      <c r="A284" s="267"/>
      <c r="B284" s="269"/>
    </row>
    <row r="285" spans="1:2" ht="12" x14ac:dyDescent="0.2">
      <c r="A285" s="264" t="s">
        <v>363</v>
      </c>
      <c r="B285" s="264">
        <v>19686</v>
      </c>
    </row>
    <row r="286" spans="1:2" ht="12" x14ac:dyDescent="0.2">
      <c r="A286" s="265"/>
      <c r="B286" s="269"/>
    </row>
    <row r="287" spans="1:2" ht="36" x14ac:dyDescent="0.2">
      <c r="A287" s="266" t="s">
        <v>746</v>
      </c>
      <c r="B287" s="268" t="s">
        <v>83</v>
      </c>
    </row>
    <row r="288" spans="1:2" ht="12" x14ac:dyDescent="0.2">
      <c r="A288" s="267"/>
      <c r="B288" s="269"/>
    </row>
    <row r="289" spans="1:2" ht="12" x14ac:dyDescent="0.2">
      <c r="A289" s="264" t="s">
        <v>83</v>
      </c>
      <c r="B289" s="264">
        <v>34904</v>
      </c>
    </row>
    <row r="290" spans="1:2" ht="12" x14ac:dyDescent="0.2">
      <c r="A290" s="265"/>
      <c r="B290" s="269"/>
    </row>
    <row r="291" spans="1:2" ht="24" x14ac:dyDescent="0.2">
      <c r="A291" s="266" t="s">
        <v>747</v>
      </c>
      <c r="B291" s="268" t="s">
        <v>84</v>
      </c>
    </row>
    <row r="292" spans="1:2" ht="12" x14ac:dyDescent="0.2">
      <c r="A292" s="267"/>
      <c r="B292" s="269"/>
    </row>
    <row r="293" spans="1:2" ht="12" x14ac:dyDescent="0.2">
      <c r="A293" s="264" t="s">
        <v>84</v>
      </c>
      <c r="B293" s="264">
        <v>16882</v>
      </c>
    </row>
    <row r="294" spans="1:2" ht="12" x14ac:dyDescent="0.2">
      <c r="A294" s="265"/>
      <c r="B294" s="269"/>
    </row>
    <row r="295" spans="1:2" ht="12" x14ac:dyDescent="0.2">
      <c r="A295" s="266" t="s">
        <v>748</v>
      </c>
      <c r="B295" s="268" t="s">
        <v>85</v>
      </c>
    </row>
    <row r="296" spans="1:2" ht="12" x14ac:dyDescent="0.2">
      <c r="A296" s="267"/>
      <c r="B296" s="269"/>
    </row>
    <row r="297" spans="1:2" ht="12" x14ac:dyDescent="0.2">
      <c r="A297" s="264" t="s">
        <v>85</v>
      </c>
      <c r="B297" s="264">
        <v>17029</v>
      </c>
    </row>
    <row r="298" spans="1:2" ht="12" x14ac:dyDescent="0.2">
      <c r="A298" s="265"/>
      <c r="B298" s="269"/>
    </row>
    <row r="299" spans="1:2" ht="12" x14ac:dyDescent="0.2">
      <c r="A299" s="266" t="s">
        <v>749</v>
      </c>
      <c r="B299" s="268" t="s">
        <v>86</v>
      </c>
    </row>
    <row r="300" spans="1:2" ht="12" x14ac:dyDescent="0.2">
      <c r="A300" s="267"/>
      <c r="B300" s="269"/>
    </row>
    <row r="301" spans="1:2" ht="12" x14ac:dyDescent="0.2">
      <c r="A301" s="264" t="s">
        <v>86</v>
      </c>
      <c r="B301" s="264">
        <v>41490</v>
      </c>
    </row>
    <row r="302" spans="1:2" ht="12" x14ac:dyDescent="0.2">
      <c r="A302" s="265"/>
      <c r="B302" s="269"/>
    </row>
    <row r="303" spans="1:2" ht="12" x14ac:dyDescent="0.2">
      <c r="A303" s="266" t="s">
        <v>750</v>
      </c>
      <c r="B303" s="268" t="s">
        <v>87</v>
      </c>
    </row>
    <row r="304" spans="1:2" ht="12" x14ac:dyDescent="0.2">
      <c r="A304" s="267"/>
      <c r="B304" s="269"/>
    </row>
    <row r="305" spans="1:2" ht="12" x14ac:dyDescent="0.2">
      <c r="A305" s="264" t="s">
        <v>87</v>
      </c>
      <c r="B305" s="264">
        <v>32633</v>
      </c>
    </row>
    <row r="306" spans="1:2" ht="12" x14ac:dyDescent="0.2">
      <c r="A306" s="265"/>
      <c r="B306" s="269"/>
    </row>
    <row r="307" spans="1:2" ht="12" x14ac:dyDescent="0.2">
      <c r="A307" s="266" t="s">
        <v>751</v>
      </c>
      <c r="B307" s="268" t="s">
        <v>88</v>
      </c>
    </row>
    <row r="308" spans="1:2" ht="12" x14ac:dyDescent="0.2">
      <c r="A308" s="267"/>
      <c r="B308" s="269"/>
    </row>
    <row r="309" spans="1:2" ht="12" x14ac:dyDescent="0.2">
      <c r="A309" s="264" t="s">
        <v>88</v>
      </c>
      <c r="B309" s="264">
        <v>41707</v>
      </c>
    </row>
    <row r="310" spans="1:2" ht="12" x14ac:dyDescent="0.2">
      <c r="A310" s="265"/>
      <c r="B310" s="269"/>
    </row>
    <row r="311" spans="1:2" ht="24" x14ac:dyDescent="0.2">
      <c r="A311" s="266" t="s">
        <v>752</v>
      </c>
      <c r="B311" s="268" t="s">
        <v>90</v>
      </c>
    </row>
    <row r="312" spans="1:2" ht="12" x14ac:dyDescent="0.2">
      <c r="A312" s="267"/>
      <c r="B312" s="269"/>
    </row>
    <row r="313" spans="1:2" ht="12" x14ac:dyDescent="0.2">
      <c r="A313" s="264" t="s">
        <v>90</v>
      </c>
      <c r="B313" s="264">
        <v>42366</v>
      </c>
    </row>
    <row r="314" spans="1:2" ht="12" x14ac:dyDescent="0.2">
      <c r="A314" s="265"/>
      <c r="B314" s="269"/>
    </row>
    <row r="315" spans="1:2" ht="24" x14ac:dyDescent="0.2">
      <c r="A315" s="266" t="s">
        <v>753</v>
      </c>
      <c r="B315" s="268" t="s">
        <v>94</v>
      </c>
    </row>
    <row r="316" spans="1:2" ht="12" x14ac:dyDescent="0.2">
      <c r="A316" s="267"/>
      <c r="B316" s="269"/>
    </row>
    <row r="317" spans="1:2" ht="12" x14ac:dyDescent="0.2">
      <c r="A317" s="264" t="s">
        <v>94</v>
      </c>
      <c r="B317" s="264">
        <v>39987</v>
      </c>
    </row>
    <row r="318" spans="1:2" ht="12" x14ac:dyDescent="0.2">
      <c r="A318" s="265"/>
      <c r="B318" s="269"/>
    </row>
    <row r="319" spans="1:2" ht="24" x14ac:dyDescent="0.2">
      <c r="A319" s="266" t="s">
        <v>754</v>
      </c>
      <c r="B319" s="268" t="s">
        <v>97</v>
      </c>
    </row>
    <row r="320" spans="1:2" ht="12" x14ac:dyDescent="0.2">
      <c r="A320" s="267"/>
      <c r="B320" s="269"/>
    </row>
    <row r="321" spans="1:2" ht="12" x14ac:dyDescent="0.2">
      <c r="A321" s="264" t="s">
        <v>97</v>
      </c>
      <c r="B321" s="264">
        <v>42594</v>
      </c>
    </row>
    <row r="322" spans="1:2" ht="12" x14ac:dyDescent="0.2">
      <c r="A322" s="265"/>
      <c r="B322" s="269"/>
    </row>
    <row r="323" spans="1:2" ht="24" x14ac:dyDescent="0.2">
      <c r="A323" s="266" t="s">
        <v>755</v>
      </c>
      <c r="B323" s="268" t="s">
        <v>439</v>
      </c>
    </row>
    <row r="324" spans="1:2" ht="12" x14ac:dyDescent="0.2">
      <c r="A324" s="267"/>
      <c r="B324" s="269"/>
    </row>
    <row r="325" spans="1:2" ht="12" x14ac:dyDescent="0.2">
      <c r="A325" s="264" t="s">
        <v>98</v>
      </c>
      <c r="B325" s="264">
        <v>68612</v>
      </c>
    </row>
    <row r="326" spans="1:2" ht="12" x14ac:dyDescent="0.2">
      <c r="A326" s="265"/>
      <c r="B326" s="269"/>
    </row>
    <row r="327" spans="1:2" ht="24" x14ac:dyDescent="0.2">
      <c r="A327" s="266" t="s">
        <v>756</v>
      </c>
      <c r="B327" s="268" t="s">
        <v>99</v>
      </c>
    </row>
    <row r="328" spans="1:2" ht="12" x14ac:dyDescent="0.2">
      <c r="A328" s="267"/>
      <c r="B328" s="269"/>
    </row>
    <row r="329" spans="1:2" ht="12" x14ac:dyDescent="0.2">
      <c r="A329" s="264" t="s">
        <v>99</v>
      </c>
      <c r="B329" s="264">
        <v>37116</v>
      </c>
    </row>
    <row r="330" spans="1:2" ht="12" x14ac:dyDescent="0.2">
      <c r="A330" s="265"/>
      <c r="B330" s="269"/>
    </row>
    <row r="331" spans="1:2" ht="24" x14ac:dyDescent="0.2">
      <c r="A331" s="266" t="s">
        <v>757</v>
      </c>
      <c r="B331" s="268" t="s">
        <v>100</v>
      </c>
    </row>
    <row r="332" spans="1:2" ht="12" x14ac:dyDescent="0.2">
      <c r="A332" s="267"/>
      <c r="B332" s="269"/>
    </row>
    <row r="333" spans="1:2" ht="12" x14ac:dyDescent="0.2">
      <c r="A333" s="264" t="s">
        <v>100</v>
      </c>
      <c r="B333" s="264">
        <v>65979</v>
      </c>
    </row>
    <row r="334" spans="1:2" ht="12" x14ac:dyDescent="0.2">
      <c r="A334" s="265"/>
      <c r="B334" s="269"/>
    </row>
    <row r="335" spans="1:2" ht="12" x14ac:dyDescent="0.2">
      <c r="A335" s="266" t="s">
        <v>758</v>
      </c>
      <c r="B335" s="268" t="s">
        <v>101</v>
      </c>
    </row>
    <row r="336" spans="1:2" ht="12" x14ac:dyDescent="0.2">
      <c r="A336" s="267"/>
      <c r="B336" s="269"/>
    </row>
    <row r="337" spans="1:2" ht="12" x14ac:dyDescent="0.2">
      <c r="A337" s="264" t="s">
        <v>101</v>
      </c>
      <c r="B337" s="264">
        <v>26526</v>
      </c>
    </row>
    <row r="338" spans="1:2" ht="12" x14ac:dyDescent="0.2">
      <c r="A338" s="265"/>
      <c r="B338" s="269"/>
    </row>
    <row r="339" spans="1:2" ht="24" x14ac:dyDescent="0.2">
      <c r="A339" s="266" t="s">
        <v>759</v>
      </c>
      <c r="B339" s="268" t="s">
        <v>103</v>
      </c>
    </row>
    <row r="340" spans="1:2" ht="12" x14ac:dyDescent="0.2">
      <c r="A340" s="267"/>
      <c r="B340" s="269"/>
    </row>
    <row r="341" spans="1:2" ht="12" x14ac:dyDescent="0.2">
      <c r="A341" s="264" t="s">
        <v>103</v>
      </c>
      <c r="B341" s="264">
        <v>32276</v>
      </c>
    </row>
    <row r="342" spans="1:2" ht="12" x14ac:dyDescent="0.2">
      <c r="A342" s="265"/>
      <c r="B342" s="269"/>
    </row>
    <row r="343" spans="1:2" ht="24" x14ac:dyDescent="0.2">
      <c r="A343" s="266" t="s">
        <v>760</v>
      </c>
      <c r="B343" s="268" t="s">
        <v>104</v>
      </c>
    </row>
    <row r="344" spans="1:2" ht="12" x14ac:dyDescent="0.2">
      <c r="A344" s="267"/>
      <c r="B344" s="269"/>
    </row>
    <row r="345" spans="1:2" ht="12" x14ac:dyDescent="0.2">
      <c r="A345" s="264" t="s">
        <v>104</v>
      </c>
      <c r="B345" s="264">
        <v>47675</v>
      </c>
    </row>
    <row r="346" spans="1:2" ht="12" x14ac:dyDescent="0.2">
      <c r="A346" s="265"/>
      <c r="B346" s="269"/>
    </row>
    <row r="347" spans="1:2" ht="12" x14ac:dyDescent="0.2">
      <c r="A347" s="266" t="s">
        <v>761</v>
      </c>
      <c r="B347" s="268" t="s">
        <v>447</v>
      </c>
    </row>
    <row r="348" spans="1:2" ht="12" x14ac:dyDescent="0.2">
      <c r="A348" s="267"/>
      <c r="B348" s="269"/>
    </row>
    <row r="349" spans="1:2" ht="12" x14ac:dyDescent="0.2">
      <c r="A349" s="264" t="s">
        <v>105</v>
      </c>
      <c r="B349" s="264">
        <v>66179</v>
      </c>
    </row>
    <row r="350" spans="1:2" ht="12" x14ac:dyDescent="0.2">
      <c r="A350" s="265"/>
      <c r="B350" s="269"/>
    </row>
    <row r="351" spans="1:2" ht="24" x14ac:dyDescent="0.2">
      <c r="A351" s="266" t="s">
        <v>762</v>
      </c>
      <c r="B351" s="268" t="s">
        <v>107</v>
      </c>
    </row>
    <row r="352" spans="1:2" ht="12" x14ac:dyDescent="0.2">
      <c r="A352" s="267"/>
      <c r="B352" s="269"/>
    </row>
    <row r="353" spans="1:2" ht="12" x14ac:dyDescent="0.2">
      <c r="A353" s="264" t="s">
        <v>107</v>
      </c>
      <c r="B353" s="264">
        <v>51163</v>
      </c>
    </row>
    <row r="354" spans="1:2" ht="12" x14ac:dyDescent="0.2">
      <c r="A354" s="265"/>
      <c r="B354" s="269"/>
    </row>
    <row r="355" spans="1:2" ht="24" x14ac:dyDescent="0.2">
      <c r="A355" s="266" t="s">
        <v>763</v>
      </c>
      <c r="B355" s="268" t="s">
        <v>108</v>
      </c>
    </row>
    <row r="356" spans="1:2" ht="12" x14ac:dyDescent="0.2">
      <c r="A356" s="267"/>
      <c r="B356" s="269"/>
    </row>
    <row r="357" spans="1:2" ht="12" x14ac:dyDescent="0.2">
      <c r="A357" s="264" t="s">
        <v>108</v>
      </c>
      <c r="B357" s="264">
        <v>7303</v>
      </c>
    </row>
    <row r="358" spans="1:2" ht="12" x14ac:dyDescent="0.2">
      <c r="A358" s="265"/>
      <c r="B358" s="269"/>
    </row>
    <row r="359" spans="1:2" ht="12" x14ac:dyDescent="0.2">
      <c r="A359" s="266" t="s">
        <v>764</v>
      </c>
      <c r="B359" s="268" t="s">
        <v>109</v>
      </c>
    </row>
    <row r="360" spans="1:2" ht="12" x14ac:dyDescent="0.2">
      <c r="A360" s="267"/>
      <c r="B360" s="269"/>
    </row>
    <row r="361" spans="1:2" ht="12" x14ac:dyDescent="0.2">
      <c r="A361" s="264" t="s">
        <v>109</v>
      </c>
      <c r="B361" s="264">
        <v>57805</v>
      </c>
    </row>
    <row r="362" spans="1:2" ht="12" x14ac:dyDescent="0.2">
      <c r="A362" s="265"/>
      <c r="B362" s="269"/>
    </row>
    <row r="363" spans="1:2" ht="12" x14ac:dyDescent="0.2">
      <c r="A363" s="266" t="s">
        <v>765</v>
      </c>
      <c r="B363" s="268" t="s">
        <v>364</v>
      </c>
    </row>
    <row r="364" spans="1:2" ht="12" x14ac:dyDescent="0.2">
      <c r="A364" s="267"/>
      <c r="B364" s="269"/>
    </row>
    <row r="365" spans="1:2" ht="12" x14ac:dyDescent="0.2">
      <c r="A365" s="264" t="s">
        <v>364</v>
      </c>
      <c r="B365" s="264">
        <v>22401</v>
      </c>
    </row>
    <row r="366" spans="1:2" ht="12" x14ac:dyDescent="0.2">
      <c r="A366" s="265"/>
      <c r="B366" s="269"/>
    </row>
    <row r="367" spans="1:2" ht="84" x14ac:dyDescent="0.2">
      <c r="A367" s="266" t="s">
        <v>766</v>
      </c>
      <c r="B367" s="268" t="s">
        <v>365</v>
      </c>
    </row>
    <row r="368" spans="1:2" ht="12" x14ac:dyDescent="0.2">
      <c r="A368" s="267"/>
      <c r="B368" s="269"/>
    </row>
    <row r="369" spans="1:2" ht="24" x14ac:dyDescent="0.2">
      <c r="A369" s="264" t="s">
        <v>365</v>
      </c>
      <c r="B369" s="264">
        <v>49888</v>
      </c>
    </row>
    <row r="370" spans="1:2" ht="12" x14ac:dyDescent="0.2">
      <c r="A370" s="265"/>
      <c r="B370" s="269"/>
    </row>
    <row r="371" spans="1:2" ht="36" x14ac:dyDescent="0.2">
      <c r="A371" s="266" t="s">
        <v>767</v>
      </c>
      <c r="B371" s="268" t="s">
        <v>110</v>
      </c>
    </row>
    <row r="372" spans="1:2" ht="12" x14ac:dyDescent="0.2">
      <c r="A372" s="267"/>
      <c r="B372" s="269"/>
    </row>
    <row r="373" spans="1:2" ht="12" x14ac:dyDescent="0.2">
      <c r="A373" s="264" t="s">
        <v>110</v>
      </c>
      <c r="B373" s="264">
        <v>41494</v>
      </c>
    </row>
    <row r="374" spans="1:2" ht="12" x14ac:dyDescent="0.2">
      <c r="A374" s="265"/>
      <c r="B374" s="269"/>
    </row>
    <row r="375" spans="1:2" ht="24" x14ac:dyDescent="0.2">
      <c r="A375" s="266" t="s">
        <v>768</v>
      </c>
      <c r="B375" s="268" t="s">
        <v>111</v>
      </c>
    </row>
    <row r="376" spans="1:2" ht="12" x14ac:dyDescent="0.2">
      <c r="A376" s="267"/>
      <c r="B376" s="269"/>
    </row>
    <row r="377" spans="1:2" ht="12" x14ac:dyDescent="0.2">
      <c r="A377" s="264" t="s">
        <v>111</v>
      </c>
      <c r="B377" s="264">
        <v>15702</v>
      </c>
    </row>
    <row r="378" spans="1:2" ht="12" x14ac:dyDescent="0.2">
      <c r="A378" s="265"/>
      <c r="B378" s="269"/>
    </row>
    <row r="379" spans="1:2" ht="48" x14ac:dyDescent="0.2">
      <c r="A379" s="266" t="s">
        <v>769</v>
      </c>
      <c r="B379" s="268" t="s">
        <v>112</v>
      </c>
    </row>
    <row r="380" spans="1:2" ht="12" x14ac:dyDescent="0.2">
      <c r="A380" s="267"/>
      <c r="B380" s="269"/>
    </row>
    <row r="381" spans="1:2" ht="12" x14ac:dyDescent="0.2">
      <c r="A381" s="264" t="s">
        <v>112</v>
      </c>
      <c r="B381" s="264">
        <v>39841</v>
      </c>
    </row>
    <row r="382" spans="1:2" ht="12" x14ac:dyDescent="0.2">
      <c r="A382" s="265"/>
      <c r="B382" s="269"/>
    </row>
    <row r="383" spans="1:2" ht="24" x14ac:dyDescent="0.2">
      <c r="A383" s="266" t="s">
        <v>770</v>
      </c>
      <c r="B383" s="268" t="s">
        <v>113</v>
      </c>
    </row>
    <row r="384" spans="1:2" ht="12" x14ac:dyDescent="0.2">
      <c r="A384" s="267"/>
      <c r="B384" s="269"/>
    </row>
    <row r="385" spans="1:2" ht="12" x14ac:dyDescent="0.2">
      <c r="A385" s="264" t="s">
        <v>113</v>
      </c>
      <c r="B385" s="264">
        <v>26971</v>
      </c>
    </row>
    <row r="386" spans="1:2" ht="12" x14ac:dyDescent="0.2">
      <c r="A386" s="265"/>
      <c r="B386" s="269"/>
    </row>
    <row r="387" spans="1:2" ht="36" x14ac:dyDescent="0.2">
      <c r="A387" s="266" t="s">
        <v>771</v>
      </c>
      <c r="B387" s="268" t="s">
        <v>114</v>
      </c>
    </row>
    <row r="388" spans="1:2" ht="12" x14ac:dyDescent="0.2">
      <c r="A388" s="267"/>
      <c r="B388" s="269"/>
    </row>
    <row r="389" spans="1:2" ht="12" x14ac:dyDescent="0.2">
      <c r="A389" s="264" t="s">
        <v>114</v>
      </c>
      <c r="B389" s="264">
        <v>35380</v>
      </c>
    </row>
    <row r="390" spans="1:2" ht="12" x14ac:dyDescent="0.2">
      <c r="A390" s="265"/>
      <c r="B390" s="269"/>
    </row>
    <row r="391" spans="1:2" ht="24" x14ac:dyDescent="0.2">
      <c r="A391" s="266" t="s">
        <v>772</v>
      </c>
      <c r="B391" s="268" t="s">
        <v>115</v>
      </c>
    </row>
    <row r="392" spans="1:2" ht="12" x14ac:dyDescent="0.2">
      <c r="A392" s="267"/>
      <c r="B392" s="269"/>
    </row>
    <row r="393" spans="1:2" ht="12" x14ac:dyDescent="0.2">
      <c r="A393" s="264" t="s">
        <v>115</v>
      </c>
      <c r="B393" s="264">
        <v>42849</v>
      </c>
    </row>
    <row r="394" spans="1:2" ht="12" x14ac:dyDescent="0.2">
      <c r="A394" s="265"/>
      <c r="B394" s="269"/>
    </row>
    <row r="395" spans="1:2" ht="24" x14ac:dyDescent="0.2">
      <c r="A395" s="266" t="s">
        <v>773</v>
      </c>
      <c r="B395" s="268" t="s">
        <v>116</v>
      </c>
    </row>
    <row r="396" spans="1:2" ht="12" x14ac:dyDescent="0.2">
      <c r="A396" s="267"/>
      <c r="B396" s="269"/>
    </row>
    <row r="397" spans="1:2" ht="12" x14ac:dyDescent="0.2">
      <c r="A397" s="264" t="s">
        <v>116</v>
      </c>
      <c r="B397" s="264">
        <v>42850</v>
      </c>
    </row>
    <row r="398" spans="1:2" ht="12" x14ac:dyDescent="0.2">
      <c r="A398" s="265"/>
      <c r="B398" s="269"/>
    </row>
    <row r="399" spans="1:2" ht="36" x14ac:dyDescent="0.2">
      <c r="A399" s="266" t="s">
        <v>774</v>
      </c>
      <c r="B399" s="268" t="s">
        <v>117</v>
      </c>
    </row>
    <row r="400" spans="1:2" ht="12" x14ac:dyDescent="0.2">
      <c r="A400" s="267"/>
      <c r="B400" s="269"/>
    </row>
    <row r="401" spans="1:2" ht="12" x14ac:dyDescent="0.2">
      <c r="A401" s="264" t="s">
        <v>117</v>
      </c>
      <c r="B401" s="264">
        <v>66028</v>
      </c>
    </row>
    <row r="402" spans="1:2" ht="12" x14ac:dyDescent="0.2">
      <c r="A402" s="265"/>
      <c r="B402" s="269"/>
    </row>
    <row r="403" spans="1:2" ht="12" x14ac:dyDescent="0.2">
      <c r="A403" s="266" t="s">
        <v>775</v>
      </c>
      <c r="B403" s="268" t="s">
        <v>118</v>
      </c>
    </row>
    <row r="404" spans="1:2" ht="12" x14ac:dyDescent="0.2">
      <c r="A404" s="267"/>
      <c r="B404" s="269"/>
    </row>
    <row r="405" spans="1:2" ht="12" x14ac:dyDescent="0.2">
      <c r="A405" s="264" t="s">
        <v>118</v>
      </c>
      <c r="B405" s="264">
        <v>1020</v>
      </c>
    </row>
    <row r="406" spans="1:2" ht="12" x14ac:dyDescent="0.2">
      <c r="A406" s="265"/>
      <c r="B406" s="269"/>
    </row>
    <row r="407" spans="1:2" ht="24" x14ac:dyDescent="0.2">
      <c r="A407" s="266" t="s">
        <v>776</v>
      </c>
      <c r="B407" s="268" t="s">
        <v>119</v>
      </c>
    </row>
    <row r="408" spans="1:2" ht="12" x14ac:dyDescent="0.2">
      <c r="A408" s="267"/>
      <c r="B408" s="269"/>
    </row>
    <row r="409" spans="1:2" ht="12" x14ac:dyDescent="0.2">
      <c r="A409" s="264" t="s">
        <v>119</v>
      </c>
      <c r="B409" s="264">
        <v>1021</v>
      </c>
    </row>
    <row r="410" spans="1:2" ht="12" x14ac:dyDescent="0.2">
      <c r="A410" s="265"/>
      <c r="B410" s="269"/>
    </row>
    <row r="411" spans="1:2" ht="36" x14ac:dyDescent="0.2">
      <c r="A411" s="266" t="s">
        <v>777</v>
      </c>
      <c r="B411" s="268" t="s">
        <v>120</v>
      </c>
    </row>
    <row r="412" spans="1:2" ht="12" x14ac:dyDescent="0.2">
      <c r="A412" s="267"/>
      <c r="B412" s="269"/>
    </row>
    <row r="413" spans="1:2" ht="12" x14ac:dyDescent="0.2">
      <c r="A413" s="264" t="s">
        <v>120</v>
      </c>
      <c r="B413" s="264">
        <v>61411</v>
      </c>
    </row>
    <row r="414" spans="1:2" ht="12" x14ac:dyDescent="0.2">
      <c r="A414" s="265"/>
      <c r="B414" s="269"/>
    </row>
    <row r="415" spans="1:2" ht="36" x14ac:dyDescent="0.2">
      <c r="A415" s="266" t="s">
        <v>778</v>
      </c>
      <c r="B415" s="268" t="s">
        <v>121</v>
      </c>
    </row>
    <row r="416" spans="1:2" ht="12" x14ac:dyDescent="0.2">
      <c r="A416" s="267"/>
      <c r="B416" s="269"/>
    </row>
    <row r="417" spans="1:2" ht="12" x14ac:dyDescent="0.2">
      <c r="A417" s="264" t="s">
        <v>121</v>
      </c>
      <c r="B417" s="264">
        <v>5487</v>
      </c>
    </row>
    <row r="418" spans="1:2" ht="12" x14ac:dyDescent="0.2">
      <c r="A418" s="265"/>
      <c r="B418" s="269"/>
    </row>
    <row r="419" spans="1:2" ht="36" x14ac:dyDescent="0.2">
      <c r="A419" s="266" t="s">
        <v>779</v>
      </c>
      <c r="B419" s="268" t="s">
        <v>122</v>
      </c>
    </row>
    <row r="420" spans="1:2" ht="12" x14ac:dyDescent="0.2">
      <c r="A420" s="267"/>
      <c r="B420" s="269"/>
    </row>
    <row r="421" spans="1:2" ht="12" x14ac:dyDescent="0.2">
      <c r="A421" s="264" t="s">
        <v>122</v>
      </c>
      <c r="B421" s="264">
        <v>33383</v>
      </c>
    </row>
    <row r="422" spans="1:2" ht="12" x14ac:dyDescent="0.2">
      <c r="A422" s="265"/>
      <c r="B422" s="269"/>
    </row>
    <row r="423" spans="1:2" ht="36" x14ac:dyDescent="0.2">
      <c r="A423" s="266" t="s">
        <v>780</v>
      </c>
      <c r="B423" s="268" t="s">
        <v>123</v>
      </c>
    </row>
    <row r="424" spans="1:2" ht="12" x14ac:dyDescent="0.2">
      <c r="A424" s="267"/>
      <c r="B424" s="269"/>
    </row>
    <row r="425" spans="1:2" ht="12" x14ac:dyDescent="0.2">
      <c r="A425" s="264" t="s">
        <v>123</v>
      </c>
      <c r="B425" s="264">
        <v>26335</v>
      </c>
    </row>
    <row r="426" spans="1:2" ht="12" x14ac:dyDescent="0.2">
      <c r="A426" s="265"/>
      <c r="B426" s="269"/>
    </row>
    <row r="427" spans="1:2" ht="36" x14ac:dyDescent="0.2">
      <c r="A427" s="266" t="s">
        <v>781</v>
      </c>
      <c r="B427" s="268" t="s">
        <v>124</v>
      </c>
    </row>
    <row r="428" spans="1:2" ht="12" x14ac:dyDescent="0.2">
      <c r="A428" s="267"/>
      <c r="B428" s="269"/>
    </row>
    <row r="429" spans="1:2" ht="12" x14ac:dyDescent="0.2">
      <c r="A429" s="264" t="s">
        <v>124</v>
      </c>
      <c r="B429" s="264">
        <v>25921</v>
      </c>
    </row>
    <row r="430" spans="1:2" ht="12" x14ac:dyDescent="0.2">
      <c r="A430" s="265"/>
      <c r="B430" s="269"/>
    </row>
    <row r="431" spans="1:2" ht="36" x14ac:dyDescent="0.2">
      <c r="A431" s="266" t="s">
        <v>782</v>
      </c>
      <c r="B431" s="268" t="s">
        <v>125</v>
      </c>
    </row>
    <row r="432" spans="1:2" ht="12" x14ac:dyDescent="0.2">
      <c r="A432" s="267"/>
      <c r="B432" s="269"/>
    </row>
    <row r="433" spans="1:2" ht="12" x14ac:dyDescent="0.2">
      <c r="A433" s="264" t="s">
        <v>125</v>
      </c>
      <c r="B433" s="264">
        <v>25922</v>
      </c>
    </row>
    <row r="434" spans="1:2" ht="12" x14ac:dyDescent="0.2">
      <c r="A434" s="265"/>
      <c r="B434" s="269"/>
    </row>
    <row r="435" spans="1:2" ht="36" x14ac:dyDescent="0.2">
      <c r="A435" s="266" t="s">
        <v>783</v>
      </c>
      <c r="B435" s="268" t="s">
        <v>126</v>
      </c>
    </row>
    <row r="436" spans="1:2" ht="12" x14ac:dyDescent="0.2">
      <c r="A436" s="267"/>
      <c r="B436" s="269"/>
    </row>
    <row r="437" spans="1:2" ht="12" x14ac:dyDescent="0.2">
      <c r="A437" s="264" t="s">
        <v>126</v>
      </c>
      <c r="B437" s="264">
        <v>25923</v>
      </c>
    </row>
    <row r="438" spans="1:2" ht="12" x14ac:dyDescent="0.2">
      <c r="A438" s="265"/>
      <c r="B438" s="269"/>
    </row>
    <row r="439" spans="1:2" ht="36" x14ac:dyDescent="0.2">
      <c r="A439" s="266" t="s">
        <v>784</v>
      </c>
      <c r="B439" s="268" t="s">
        <v>127</v>
      </c>
    </row>
    <row r="440" spans="1:2" ht="12" x14ac:dyDescent="0.2">
      <c r="A440" s="267"/>
      <c r="B440" s="269"/>
    </row>
    <row r="441" spans="1:2" ht="12" x14ac:dyDescent="0.2">
      <c r="A441" s="264" t="s">
        <v>127</v>
      </c>
      <c r="B441" s="264">
        <v>41495</v>
      </c>
    </row>
    <row r="442" spans="1:2" ht="12" x14ac:dyDescent="0.2">
      <c r="A442" s="265"/>
      <c r="B442" s="269"/>
    </row>
    <row r="443" spans="1:2" ht="24" x14ac:dyDescent="0.2">
      <c r="A443" s="266" t="s">
        <v>785</v>
      </c>
      <c r="B443" s="268" t="s">
        <v>128</v>
      </c>
    </row>
    <row r="444" spans="1:2" ht="12" x14ac:dyDescent="0.2">
      <c r="A444" s="267"/>
      <c r="B444" s="269"/>
    </row>
    <row r="445" spans="1:2" ht="12" x14ac:dyDescent="0.2">
      <c r="A445" s="264" t="s">
        <v>128</v>
      </c>
      <c r="B445" s="264">
        <v>32643</v>
      </c>
    </row>
    <row r="446" spans="1:2" ht="12" x14ac:dyDescent="0.2">
      <c r="A446" s="265"/>
      <c r="B446" s="269"/>
    </row>
    <row r="447" spans="1:2" ht="48" x14ac:dyDescent="0.2">
      <c r="A447" s="266" t="s">
        <v>786</v>
      </c>
      <c r="B447" s="268" t="s">
        <v>366</v>
      </c>
    </row>
    <row r="448" spans="1:2" ht="12" x14ac:dyDescent="0.2">
      <c r="A448" s="267"/>
      <c r="B448" s="269"/>
    </row>
    <row r="449" spans="1:2" ht="12" x14ac:dyDescent="0.2">
      <c r="A449" s="264" t="s">
        <v>366</v>
      </c>
      <c r="B449" s="264">
        <v>53125</v>
      </c>
    </row>
    <row r="450" spans="1:2" ht="12" x14ac:dyDescent="0.2">
      <c r="A450" s="265"/>
      <c r="B450" s="269"/>
    </row>
    <row r="451" spans="1:2" ht="36" x14ac:dyDescent="0.2">
      <c r="A451" s="266" t="s">
        <v>787</v>
      </c>
      <c r="B451" s="268" t="s">
        <v>129</v>
      </c>
    </row>
    <row r="452" spans="1:2" ht="12" x14ac:dyDescent="0.2">
      <c r="A452" s="267"/>
      <c r="B452" s="269"/>
    </row>
    <row r="453" spans="1:2" ht="12" x14ac:dyDescent="0.2">
      <c r="A453" s="264" t="s">
        <v>129</v>
      </c>
      <c r="B453" s="264">
        <v>47516</v>
      </c>
    </row>
    <row r="454" spans="1:2" ht="12" x14ac:dyDescent="0.2">
      <c r="A454" s="265"/>
      <c r="B454" s="269"/>
    </row>
    <row r="455" spans="1:2" ht="24" x14ac:dyDescent="0.2">
      <c r="A455" s="266" t="s">
        <v>788</v>
      </c>
      <c r="B455" s="268" t="s">
        <v>131</v>
      </c>
    </row>
    <row r="456" spans="1:2" ht="12" x14ac:dyDescent="0.2">
      <c r="A456" s="267"/>
      <c r="B456" s="269"/>
    </row>
    <row r="457" spans="1:2" ht="12" x14ac:dyDescent="0.2">
      <c r="A457" s="264" t="s">
        <v>131</v>
      </c>
      <c r="B457" s="264">
        <v>35621</v>
      </c>
    </row>
    <row r="458" spans="1:2" ht="12" x14ac:dyDescent="0.2">
      <c r="A458" s="265"/>
      <c r="B458" s="269"/>
    </row>
    <row r="459" spans="1:2" ht="36" x14ac:dyDescent="0.2">
      <c r="A459" s="266" t="s">
        <v>789</v>
      </c>
      <c r="B459" s="268" t="s">
        <v>132</v>
      </c>
    </row>
    <row r="460" spans="1:2" ht="12" x14ac:dyDescent="0.2">
      <c r="A460" s="267"/>
      <c r="B460" s="269"/>
    </row>
    <row r="461" spans="1:2" ht="12" x14ac:dyDescent="0.2">
      <c r="A461" s="264" t="s">
        <v>132</v>
      </c>
      <c r="B461" s="264">
        <v>1033</v>
      </c>
    </row>
    <row r="462" spans="1:2" ht="12" x14ac:dyDescent="0.2">
      <c r="A462" s="265"/>
      <c r="B462" s="269"/>
    </row>
    <row r="463" spans="1:2" ht="24" x14ac:dyDescent="0.2">
      <c r="A463" s="266" t="s">
        <v>790</v>
      </c>
      <c r="B463" s="268" t="s">
        <v>448</v>
      </c>
    </row>
    <row r="464" spans="1:2" ht="12" x14ac:dyDescent="0.2">
      <c r="A464" s="267"/>
      <c r="B464" s="269"/>
    </row>
    <row r="465" spans="1:2" ht="12" x14ac:dyDescent="0.2">
      <c r="A465" s="264" t="s">
        <v>133</v>
      </c>
      <c r="B465" s="264">
        <v>13091</v>
      </c>
    </row>
    <row r="466" spans="1:2" ht="12" x14ac:dyDescent="0.2">
      <c r="A466" s="265"/>
      <c r="B466" s="269"/>
    </row>
    <row r="467" spans="1:2" ht="36" x14ac:dyDescent="0.2">
      <c r="A467" s="266" t="s">
        <v>791</v>
      </c>
      <c r="B467" s="268" t="s">
        <v>440</v>
      </c>
    </row>
    <row r="468" spans="1:2" ht="12" x14ac:dyDescent="0.2">
      <c r="A468" s="267"/>
      <c r="B468" s="269"/>
    </row>
    <row r="469" spans="1:2" ht="12" x14ac:dyDescent="0.2">
      <c r="A469" s="264" t="s">
        <v>134</v>
      </c>
      <c r="B469" s="264">
        <v>38880</v>
      </c>
    </row>
    <row r="470" spans="1:2" ht="12" x14ac:dyDescent="0.2">
      <c r="A470" s="265"/>
      <c r="B470" s="269"/>
    </row>
    <row r="471" spans="1:2" ht="84" x14ac:dyDescent="0.2">
      <c r="A471" s="266" t="s">
        <v>792</v>
      </c>
      <c r="B471" s="268" t="s">
        <v>135</v>
      </c>
    </row>
    <row r="472" spans="1:2" ht="12" x14ac:dyDescent="0.2">
      <c r="A472" s="267"/>
      <c r="B472" s="269"/>
    </row>
    <row r="473" spans="1:2" ht="24" x14ac:dyDescent="0.2">
      <c r="A473" s="264" t="s">
        <v>135</v>
      </c>
      <c r="B473" s="264">
        <v>48787</v>
      </c>
    </row>
    <row r="474" spans="1:2" ht="12" x14ac:dyDescent="0.2">
      <c r="A474" s="265"/>
      <c r="B474" s="269"/>
    </row>
    <row r="475" spans="1:2" ht="24" x14ac:dyDescent="0.2">
      <c r="A475" s="266" t="s">
        <v>793</v>
      </c>
      <c r="B475" s="268" t="s">
        <v>136</v>
      </c>
    </row>
    <row r="476" spans="1:2" ht="12" x14ac:dyDescent="0.2">
      <c r="A476" s="267"/>
      <c r="B476" s="269"/>
    </row>
    <row r="477" spans="1:2" ht="12" x14ac:dyDescent="0.2">
      <c r="A477" s="264" t="s">
        <v>136</v>
      </c>
      <c r="B477" s="264">
        <v>40834</v>
      </c>
    </row>
    <row r="478" spans="1:2" ht="12" x14ac:dyDescent="0.2">
      <c r="A478" s="265"/>
      <c r="B478" s="269"/>
    </row>
    <row r="479" spans="1:2" ht="12" x14ac:dyDescent="0.2">
      <c r="A479" s="266" t="s">
        <v>794</v>
      </c>
      <c r="B479" s="268" t="s">
        <v>137</v>
      </c>
    </row>
    <row r="480" spans="1:2" ht="12" x14ac:dyDescent="0.2">
      <c r="A480" s="267"/>
      <c r="B480" s="269"/>
    </row>
    <row r="481" spans="1:2" ht="12" x14ac:dyDescent="0.2">
      <c r="A481" s="264" t="s">
        <v>137</v>
      </c>
      <c r="B481" s="264">
        <v>5252</v>
      </c>
    </row>
    <row r="482" spans="1:2" ht="12" x14ac:dyDescent="0.2">
      <c r="A482" s="265"/>
      <c r="B482" s="269"/>
    </row>
    <row r="483" spans="1:2" ht="48" x14ac:dyDescent="0.2">
      <c r="A483" s="266" t="s">
        <v>795</v>
      </c>
      <c r="B483" s="268" t="s">
        <v>138</v>
      </c>
    </row>
    <row r="484" spans="1:2" ht="12" x14ac:dyDescent="0.2">
      <c r="A484" s="267"/>
      <c r="B484" s="269"/>
    </row>
    <row r="485" spans="1:2" ht="12" x14ac:dyDescent="0.2">
      <c r="A485" s="264" t="s">
        <v>138</v>
      </c>
      <c r="B485" s="264">
        <v>45828</v>
      </c>
    </row>
    <row r="486" spans="1:2" ht="12" x14ac:dyDescent="0.2">
      <c r="A486" s="265"/>
      <c r="B486" s="269"/>
    </row>
    <row r="487" spans="1:2" ht="72" x14ac:dyDescent="0.2">
      <c r="A487" s="266" t="s">
        <v>796</v>
      </c>
      <c r="B487" s="268" t="s">
        <v>139</v>
      </c>
    </row>
    <row r="488" spans="1:2" ht="12" x14ac:dyDescent="0.2">
      <c r="A488" s="267"/>
      <c r="B488" s="269"/>
    </row>
    <row r="489" spans="1:2" ht="24" x14ac:dyDescent="0.2">
      <c r="A489" s="264" t="s">
        <v>139</v>
      </c>
      <c r="B489" s="264">
        <v>63377</v>
      </c>
    </row>
    <row r="490" spans="1:2" ht="12" x14ac:dyDescent="0.2">
      <c r="A490" s="265"/>
      <c r="B490" s="269"/>
    </row>
    <row r="491" spans="1:2" ht="24" x14ac:dyDescent="0.2">
      <c r="A491" s="266" t="s">
        <v>797</v>
      </c>
      <c r="B491" s="268" t="s">
        <v>140</v>
      </c>
    </row>
    <row r="492" spans="1:2" ht="12" x14ac:dyDescent="0.2">
      <c r="A492" s="267"/>
      <c r="B492" s="269"/>
    </row>
    <row r="493" spans="1:2" ht="12" x14ac:dyDescent="0.2">
      <c r="A493" s="264" t="s">
        <v>140</v>
      </c>
      <c r="B493" s="264">
        <v>48813</v>
      </c>
    </row>
    <row r="494" spans="1:2" ht="12" x14ac:dyDescent="0.2">
      <c r="A494" s="265"/>
      <c r="B494" s="269"/>
    </row>
    <row r="495" spans="1:2" ht="48" x14ac:dyDescent="0.2">
      <c r="A495" s="266" t="s">
        <v>798</v>
      </c>
      <c r="B495" s="268" t="s">
        <v>141</v>
      </c>
    </row>
    <row r="496" spans="1:2" ht="12" x14ac:dyDescent="0.2">
      <c r="A496" s="267"/>
      <c r="B496" s="269"/>
    </row>
    <row r="497" spans="1:2" ht="12" x14ac:dyDescent="0.2">
      <c r="A497" s="264" t="s">
        <v>141</v>
      </c>
      <c r="B497" s="264">
        <v>46522</v>
      </c>
    </row>
    <row r="498" spans="1:2" ht="12" x14ac:dyDescent="0.2">
      <c r="A498" s="265"/>
      <c r="B498" s="269"/>
    </row>
    <row r="499" spans="1:2" ht="24" x14ac:dyDescent="0.2">
      <c r="A499" s="266" t="s">
        <v>799</v>
      </c>
      <c r="B499" s="268" t="s">
        <v>142</v>
      </c>
    </row>
    <row r="500" spans="1:2" ht="12" x14ac:dyDescent="0.2">
      <c r="A500" s="267"/>
      <c r="B500" s="269"/>
    </row>
    <row r="501" spans="1:2" ht="12" x14ac:dyDescent="0.2">
      <c r="A501" s="264" t="s">
        <v>142</v>
      </c>
      <c r="B501" s="264">
        <v>35232</v>
      </c>
    </row>
    <row r="502" spans="1:2" ht="12" x14ac:dyDescent="0.2">
      <c r="A502" s="265"/>
      <c r="B502" s="269"/>
    </row>
    <row r="503" spans="1:2" ht="60" x14ac:dyDescent="0.2">
      <c r="A503" s="266" t="s">
        <v>800</v>
      </c>
      <c r="B503" s="268" t="s">
        <v>143</v>
      </c>
    </row>
    <row r="504" spans="1:2" ht="12" x14ac:dyDescent="0.2">
      <c r="A504" s="267"/>
      <c r="B504" s="269"/>
    </row>
    <row r="505" spans="1:2" ht="12" x14ac:dyDescent="0.2">
      <c r="A505" s="264" t="s">
        <v>143</v>
      </c>
      <c r="B505" s="264">
        <v>65080</v>
      </c>
    </row>
    <row r="506" spans="1:2" ht="12" x14ac:dyDescent="0.2">
      <c r="A506" s="265"/>
      <c r="B506" s="269"/>
    </row>
    <row r="507" spans="1:2" ht="24" x14ac:dyDescent="0.2">
      <c r="A507" s="266" t="s">
        <v>801</v>
      </c>
      <c r="B507" s="268" t="s">
        <v>144</v>
      </c>
    </row>
    <row r="508" spans="1:2" ht="12" x14ac:dyDescent="0.2">
      <c r="A508" s="267"/>
      <c r="B508" s="269"/>
    </row>
    <row r="509" spans="1:2" ht="12" x14ac:dyDescent="0.2">
      <c r="A509" s="264" t="s">
        <v>144</v>
      </c>
      <c r="B509" s="264">
        <v>57841</v>
      </c>
    </row>
    <row r="510" spans="1:2" ht="12" x14ac:dyDescent="0.2">
      <c r="A510" s="265"/>
      <c r="B510" s="269"/>
    </row>
    <row r="511" spans="1:2" ht="48" x14ac:dyDescent="0.2">
      <c r="A511" s="266" t="s">
        <v>802</v>
      </c>
      <c r="B511" s="268" t="s">
        <v>145</v>
      </c>
    </row>
    <row r="512" spans="1:2" ht="12" x14ac:dyDescent="0.2">
      <c r="A512" s="267"/>
      <c r="B512" s="269"/>
    </row>
    <row r="513" spans="1:2" ht="12" x14ac:dyDescent="0.2">
      <c r="A513" s="264" t="s">
        <v>145</v>
      </c>
      <c r="B513" s="264">
        <v>34896</v>
      </c>
    </row>
    <row r="514" spans="1:2" ht="12" x14ac:dyDescent="0.2">
      <c r="A514" s="265"/>
      <c r="B514" s="269"/>
    </row>
    <row r="515" spans="1:2" ht="48" x14ac:dyDescent="0.2">
      <c r="A515" s="266" t="s">
        <v>803</v>
      </c>
      <c r="B515" s="268" t="s">
        <v>146</v>
      </c>
    </row>
    <row r="516" spans="1:2" ht="12" x14ac:dyDescent="0.2">
      <c r="A516" s="267"/>
      <c r="B516" s="269"/>
    </row>
    <row r="517" spans="1:2" ht="12" x14ac:dyDescent="0.2">
      <c r="A517" s="264" t="s">
        <v>146</v>
      </c>
      <c r="B517" s="264">
        <v>43128</v>
      </c>
    </row>
    <row r="518" spans="1:2" ht="12" x14ac:dyDescent="0.2">
      <c r="A518" s="265"/>
      <c r="B518" s="269"/>
    </row>
    <row r="519" spans="1:2" ht="36" x14ac:dyDescent="0.2">
      <c r="A519" s="266" t="s">
        <v>804</v>
      </c>
      <c r="B519" s="268" t="s">
        <v>147</v>
      </c>
    </row>
    <row r="520" spans="1:2" ht="12" x14ac:dyDescent="0.2">
      <c r="A520" s="267"/>
      <c r="B520" s="269"/>
    </row>
    <row r="521" spans="1:2" ht="12" x14ac:dyDescent="0.2">
      <c r="A521" s="264" t="s">
        <v>147</v>
      </c>
      <c r="B521" s="264">
        <v>45200</v>
      </c>
    </row>
    <row r="522" spans="1:2" ht="12" x14ac:dyDescent="0.2">
      <c r="A522" s="265"/>
      <c r="B522" s="269"/>
    </row>
    <row r="523" spans="1:2" ht="24" x14ac:dyDescent="0.2">
      <c r="A523" s="266" t="s">
        <v>805</v>
      </c>
      <c r="B523" s="268" t="s">
        <v>148</v>
      </c>
    </row>
    <row r="524" spans="1:2" ht="12" x14ac:dyDescent="0.2">
      <c r="A524" s="267"/>
      <c r="B524" s="269"/>
    </row>
    <row r="525" spans="1:2" ht="12" x14ac:dyDescent="0.2">
      <c r="A525" s="264" t="s">
        <v>148</v>
      </c>
      <c r="B525" s="264">
        <v>43141</v>
      </c>
    </row>
    <row r="526" spans="1:2" ht="12" x14ac:dyDescent="0.2">
      <c r="A526" s="265"/>
      <c r="B526" s="269"/>
    </row>
    <row r="527" spans="1:2" ht="12" x14ac:dyDescent="0.2">
      <c r="A527" s="266" t="s">
        <v>806</v>
      </c>
      <c r="B527" s="268" t="s">
        <v>149</v>
      </c>
    </row>
    <row r="528" spans="1:2" ht="12" x14ac:dyDescent="0.2">
      <c r="A528" s="267"/>
      <c r="B528" s="269"/>
    </row>
    <row r="529" spans="1:2" ht="12" x14ac:dyDescent="0.2">
      <c r="A529" s="264" t="s">
        <v>149</v>
      </c>
      <c r="B529" s="264">
        <v>1317</v>
      </c>
    </row>
    <row r="530" spans="1:2" ht="12" x14ac:dyDescent="0.2">
      <c r="A530" s="265"/>
      <c r="B530" s="269"/>
    </row>
    <row r="531" spans="1:2" ht="24" x14ac:dyDescent="0.2">
      <c r="A531" s="266" t="s">
        <v>807</v>
      </c>
      <c r="B531" s="268" t="s">
        <v>150</v>
      </c>
    </row>
    <row r="532" spans="1:2" ht="12" x14ac:dyDescent="0.2">
      <c r="A532" s="267"/>
      <c r="B532" s="269"/>
    </row>
    <row r="533" spans="1:2" ht="12" x14ac:dyDescent="0.2">
      <c r="A533" s="264" t="s">
        <v>150</v>
      </c>
      <c r="B533" s="264">
        <v>16944</v>
      </c>
    </row>
    <row r="534" spans="1:2" ht="12" x14ac:dyDescent="0.2">
      <c r="A534" s="265"/>
      <c r="B534" s="269"/>
    </row>
    <row r="535" spans="1:2" ht="36" x14ac:dyDescent="0.2">
      <c r="A535" s="266" t="s">
        <v>808</v>
      </c>
      <c r="B535" s="268" t="s">
        <v>151</v>
      </c>
    </row>
    <row r="536" spans="1:2" ht="12" x14ac:dyDescent="0.2">
      <c r="A536" s="267"/>
      <c r="B536" s="269"/>
    </row>
    <row r="537" spans="1:2" ht="12" x14ac:dyDescent="0.2">
      <c r="A537" s="264" t="s">
        <v>151</v>
      </c>
      <c r="B537" s="264">
        <v>48463</v>
      </c>
    </row>
    <row r="538" spans="1:2" ht="12" x14ac:dyDescent="0.2">
      <c r="A538" s="265"/>
      <c r="B538" s="269"/>
    </row>
    <row r="539" spans="1:2" ht="60" x14ac:dyDescent="0.2">
      <c r="A539" s="266" t="s">
        <v>809</v>
      </c>
      <c r="B539" s="268" t="s">
        <v>367</v>
      </c>
    </row>
    <row r="540" spans="1:2" ht="12" x14ac:dyDescent="0.2">
      <c r="A540" s="267"/>
      <c r="B540" s="269"/>
    </row>
    <row r="541" spans="1:2" ht="12" x14ac:dyDescent="0.2">
      <c r="A541" s="264" t="s">
        <v>367</v>
      </c>
      <c r="B541" s="264">
        <v>48366</v>
      </c>
    </row>
    <row r="542" spans="1:2" ht="12" x14ac:dyDescent="0.2">
      <c r="A542" s="265"/>
      <c r="B542" s="269"/>
    </row>
    <row r="543" spans="1:2" ht="36" x14ac:dyDescent="0.2">
      <c r="A543" s="266" t="s">
        <v>810</v>
      </c>
      <c r="B543" s="268" t="s">
        <v>368</v>
      </c>
    </row>
    <row r="544" spans="1:2" ht="12" x14ac:dyDescent="0.2">
      <c r="A544" s="267"/>
      <c r="B544" s="269"/>
    </row>
    <row r="545" spans="1:2" ht="12" x14ac:dyDescent="0.2">
      <c r="A545" s="264" t="s">
        <v>368</v>
      </c>
      <c r="B545" s="264">
        <v>53880</v>
      </c>
    </row>
    <row r="546" spans="1:2" ht="12" x14ac:dyDescent="0.2">
      <c r="A546" s="265"/>
      <c r="B546" s="269"/>
    </row>
    <row r="547" spans="1:2" ht="60" x14ac:dyDescent="0.2">
      <c r="A547" s="266" t="s">
        <v>811</v>
      </c>
      <c r="B547" s="268" t="s">
        <v>369</v>
      </c>
    </row>
    <row r="548" spans="1:2" ht="12" x14ac:dyDescent="0.2">
      <c r="A548" s="267"/>
      <c r="B548" s="269"/>
    </row>
    <row r="549" spans="1:2" ht="12" x14ac:dyDescent="0.2">
      <c r="A549" s="264" t="s">
        <v>369</v>
      </c>
      <c r="B549" s="264">
        <v>41233</v>
      </c>
    </row>
    <row r="550" spans="1:2" ht="12" x14ac:dyDescent="0.2">
      <c r="A550" s="265"/>
      <c r="B550" s="269"/>
    </row>
    <row r="551" spans="1:2" ht="24" x14ac:dyDescent="0.2">
      <c r="A551" s="266" t="s">
        <v>812</v>
      </c>
      <c r="B551" s="268" t="s">
        <v>452</v>
      </c>
    </row>
    <row r="552" spans="1:2" ht="12" x14ac:dyDescent="0.2">
      <c r="A552" s="267"/>
      <c r="B552" s="269"/>
    </row>
    <row r="553" spans="1:2" ht="12" x14ac:dyDescent="0.2">
      <c r="A553" s="264" t="s">
        <v>152</v>
      </c>
      <c r="B553" s="264">
        <v>16951</v>
      </c>
    </row>
    <row r="554" spans="1:2" ht="12" x14ac:dyDescent="0.2">
      <c r="A554" s="265"/>
      <c r="B554" s="269"/>
    </row>
    <row r="555" spans="1:2" ht="12" x14ac:dyDescent="0.2">
      <c r="A555" s="266" t="s">
        <v>813</v>
      </c>
      <c r="B555" s="268" t="s">
        <v>153</v>
      </c>
    </row>
    <row r="556" spans="1:2" ht="12" x14ac:dyDescent="0.2">
      <c r="A556" s="267"/>
      <c r="B556" s="269"/>
    </row>
    <row r="557" spans="1:2" ht="12" x14ac:dyDescent="0.2">
      <c r="A557" s="264" t="s">
        <v>153</v>
      </c>
      <c r="B557" s="264">
        <v>1482</v>
      </c>
    </row>
    <row r="558" spans="1:2" ht="12" x14ac:dyDescent="0.2">
      <c r="A558" s="265"/>
      <c r="B558" s="269"/>
    </row>
    <row r="559" spans="1:2" ht="12" x14ac:dyDescent="0.2">
      <c r="A559" s="266" t="s">
        <v>814</v>
      </c>
      <c r="B559" s="268" t="s">
        <v>154</v>
      </c>
    </row>
    <row r="560" spans="1:2" ht="12" x14ac:dyDescent="0.2">
      <c r="A560" s="267"/>
      <c r="B560" s="269"/>
    </row>
    <row r="561" spans="1:2" ht="12" x14ac:dyDescent="0.2">
      <c r="A561" s="264" t="s">
        <v>154</v>
      </c>
      <c r="B561" s="264">
        <v>40482</v>
      </c>
    </row>
    <row r="562" spans="1:2" ht="12" x14ac:dyDescent="0.2">
      <c r="A562" s="265"/>
      <c r="B562" s="269"/>
    </row>
    <row r="563" spans="1:2" ht="12" x14ac:dyDescent="0.2">
      <c r="A563" s="266" t="s">
        <v>815</v>
      </c>
      <c r="B563" s="268" t="s">
        <v>155</v>
      </c>
    </row>
    <row r="564" spans="1:2" ht="12" x14ac:dyDescent="0.2">
      <c r="A564" s="267"/>
      <c r="B564" s="269"/>
    </row>
    <row r="565" spans="1:2" ht="12" x14ac:dyDescent="0.2">
      <c r="A565" s="264" t="s">
        <v>155</v>
      </c>
      <c r="B565" s="264">
        <v>35582</v>
      </c>
    </row>
    <row r="566" spans="1:2" ht="12" x14ac:dyDescent="0.2">
      <c r="A566" s="265"/>
      <c r="B566" s="269"/>
    </row>
    <row r="567" spans="1:2" ht="24" x14ac:dyDescent="0.2">
      <c r="A567" s="266" t="s">
        <v>816</v>
      </c>
      <c r="B567" s="268" t="s">
        <v>156</v>
      </c>
    </row>
    <row r="568" spans="1:2" ht="12" x14ac:dyDescent="0.2">
      <c r="A568" s="267"/>
      <c r="B568" s="269"/>
    </row>
    <row r="569" spans="1:2" ht="12" x14ac:dyDescent="0.2">
      <c r="A569" s="264" t="s">
        <v>156</v>
      </c>
      <c r="B569" s="264">
        <v>34818</v>
      </c>
    </row>
    <row r="570" spans="1:2" ht="12" x14ac:dyDescent="0.2">
      <c r="A570" s="265"/>
      <c r="B570" s="269"/>
    </row>
    <row r="571" spans="1:2" ht="12" x14ac:dyDescent="0.2">
      <c r="A571" s="266" t="s">
        <v>817</v>
      </c>
      <c r="B571" s="268" t="s">
        <v>157</v>
      </c>
    </row>
    <row r="572" spans="1:2" ht="12" x14ac:dyDescent="0.2">
      <c r="A572" s="267"/>
      <c r="B572" s="269"/>
    </row>
    <row r="573" spans="1:2" ht="12" x14ac:dyDescent="0.2">
      <c r="A573" s="264" t="s">
        <v>157</v>
      </c>
      <c r="B573" s="264">
        <v>34199</v>
      </c>
    </row>
    <row r="574" spans="1:2" ht="12" x14ac:dyDescent="0.2">
      <c r="A574" s="265"/>
      <c r="B574" s="269"/>
    </row>
    <row r="575" spans="1:2" ht="12" x14ac:dyDescent="0.2">
      <c r="A575" s="266" t="s">
        <v>818</v>
      </c>
      <c r="B575" s="268" t="s">
        <v>158</v>
      </c>
    </row>
    <row r="576" spans="1:2" ht="12" x14ac:dyDescent="0.2">
      <c r="A576" s="267"/>
      <c r="B576" s="269"/>
    </row>
    <row r="577" spans="1:2" ht="12" x14ac:dyDescent="0.2">
      <c r="A577" s="264" t="s">
        <v>158</v>
      </c>
      <c r="B577" s="264">
        <v>40899</v>
      </c>
    </row>
    <row r="578" spans="1:2" ht="12" x14ac:dyDescent="0.2">
      <c r="A578" s="265"/>
      <c r="B578" s="269"/>
    </row>
    <row r="579" spans="1:2" ht="24" x14ac:dyDescent="0.2">
      <c r="A579" s="266" t="s">
        <v>819</v>
      </c>
      <c r="B579" s="268" t="s">
        <v>159</v>
      </c>
    </row>
    <row r="580" spans="1:2" ht="12" x14ac:dyDescent="0.2">
      <c r="A580" s="267"/>
      <c r="B580" s="269"/>
    </row>
    <row r="581" spans="1:2" ht="12" x14ac:dyDescent="0.2">
      <c r="A581" s="264" t="s">
        <v>159</v>
      </c>
      <c r="B581" s="264">
        <v>56804</v>
      </c>
    </row>
    <row r="582" spans="1:2" ht="12" x14ac:dyDescent="0.2">
      <c r="A582" s="265"/>
      <c r="B582" s="269"/>
    </row>
    <row r="583" spans="1:2" ht="36" x14ac:dyDescent="0.2">
      <c r="A583" s="266" t="s">
        <v>820</v>
      </c>
      <c r="B583" s="268" t="s">
        <v>160</v>
      </c>
    </row>
    <row r="584" spans="1:2" ht="12" x14ac:dyDescent="0.2">
      <c r="A584" s="267"/>
      <c r="B584" s="269"/>
    </row>
    <row r="585" spans="1:2" ht="12" x14ac:dyDescent="0.2">
      <c r="A585" s="264" t="s">
        <v>160</v>
      </c>
      <c r="B585" s="264">
        <v>51016</v>
      </c>
    </row>
    <row r="586" spans="1:2" ht="12" x14ac:dyDescent="0.2">
      <c r="A586" s="265"/>
      <c r="B586" s="269"/>
    </row>
    <row r="587" spans="1:2" ht="12" x14ac:dyDescent="0.2">
      <c r="A587" s="266" t="s">
        <v>821</v>
      </c>
      <c r="B587" s="268" t="s">
        <v>15</v>
      </c>
    </row>
    <row r="588" spans="1:2" ht="12" x14ac:dyDescent="0.2">
      <c r="A588" s="267"/>
      <c r="B588" s="269"/>
    </row>
    <row r="589" spans="1:2" ht="12" x14ac:dyDescent="0.2">
      <c r="A589" s="264" t="s">
        <v>15</v>
      </c>
      <c r="B589" s="264">
        <v>64546</v>
      </c>
    </row>
    <row r="590" spans="1:2" ht="12" x14ac:dyDescent="0.2">
      <c r="A590" s="265"/>
      <c r="B590" s="269"/>
    </row>
    <row r="591" spans="1:2" ht="36" x14ac:dyDescent="0.2">
      <c r="A591" s="266" t="s">
        <v>822</v>
      </c>
      <c r="B591" s="268" t="s">
        <v>16</v>
      </c>
    </row>
    <row r="592" spans="1:2" ht="12" x14ac:dyDescent="0.2">
      <c r="A592" s="267"/>
      <c r="B592" s="269"/>
    </row>
    <row r="593" spans="1:2" ht="12" x14ac:dyDescent="0.2">
      <c r="A593" s="264" t="s">
        <v>16</v>
      </c>
      <c r="B593" s="264">
        <v>65629</v>
      </c>
    </row>
    <row r="594" spans="1:2" ht="12" x14ac:dyDescent="0.2">
      <c r="A594" s="265"/>
      <c r="B594" s="269"/>
    </row>
    <row r="595" spans="1:2" ht="12" x14ac:dyDescent="0.2">
      <c r="A595" s="266" t="s">
        <v>823</v>
      </c>
      <c r="B595" s="268" t="s">
        <v>370</v>
      </c>
    </row>
    <row r="596" spans="1:2" ht="12" x14ac:dyDescent="0.2">
      <c r="A596" s="267"/>
      <c r="B596" s="269"/>
    </row>
    <row r="597" spans="1:2" ht="12" x14ac:dyDescent="0.2">
      <c r="A597" s="264" t="s">
        <v>370</v>
      </c>
      <c r="B597" s="264">
        <v>42273</v>
      </c>
    </row>
    <row r="598" spans="1:2" ht="12" x14ac:dyDescent="0.2">
      <c r="A598" s="265"/>
      <c r="B598" s="269"/>
    </row>
    <row r="599" spans="1:2" ht="12" x14ac:dyDescent="0.2">
      <c r="A599" s="266" t="s">
        <v>824</v>
      </c>
      <c r="B599" s="268" t="s">
        <v>371</v>
      </c>
    </row>
    <row r="600" spans="1:2" ht="12" x14ac:dyDescent="0.2">
      <c r="A600" s="267"/>
      <c r="B600" s="269"/>
    </row>
    <row r="601" spans="1:2" ht="12" x14ac:dyDescent="0.2">
      <c r="A601" s="264" t="s">
        <v>371</v>
      </c>
      <c r="B601" s="264">
        <v>41237</v>
      </c>
    </row>
    <row r="602" spans="1:2" ht="12" x14ac:dyDescent="0.2">
      <c r="A602" s="265"/>
      <c r="B602" s="269"/>
    </row>
    <row r="603" spans="1:2" ht="24" x14ac:dyDescent="0.2">
      <c r="A603" s="266" t="s">
        <v>825</v>
      </c>
      <c r="B603" s="268" t="s">
        <v>161</v>
      </c>
    </row>
    <row r="604" spans="1:2" ht="12" x14ac:dyDescent="0.2">
      <c r="A604" s="267"/>
      <c r="B604" s="269"/>
    </row>
    <row r="605" spans="1:2" ht="12" x14ac:dyDescent="0.2">
      <c r="A605" s="264" t="s">
        <v>161</v>
      </c>
      <c r="B605" s="264">
        <v>59176</v>
      </c>
    </row>
    <row r="606" spans="1:2" ht="12" x14ac:dyDescent="0.2">
      <c r="A606" s="265"/>
      <c r="B606" s="269"/>
    </row>
    <row r="607" spans="1:2" ht="24" x14ac:dyDescent="0.2">
      <c r="A607" s="266" t="s">
        <v>826</v>
      </c>
      <c r="B607" s="268" t="s">
        <v>162</v>
      </c>
    </row>
    <row r="608" spans="1:2" ht="12" x14ac:dyDescent="0.2">
      <c r="A608" s="267"/>
      <c r="B608" s="269"/>
    </row>
    <row r="609" spans="1:2" ht="12" x14ac:dyDescent="0.2">
      <c r="A609" s="264" t="s">
        <v>162</v>
      </c>
      <c r="B609" s="264">
        <v>10693</v>
      </c>
    </row>
    <row r="610" spans="1:2" ht="12" x14ac:dyDescent="0.2">
      <c r="A610" s="265"/>
      <c r="B610" s="269"/>
    </row>
    <row r="611" spans="1:2" ht="24" x14ac:dyDescent="0.2">
      <c r="A611" s="266" t="s">
        <v>827</v>
      </c>
      <c r="B611" s="268" t="s">
        <v>163</v>
      </c>
    </row>
    <row r="612" spans="1:2" ht="12" x14ac:dyDescent="0.2">
      <c r="A612" s="267"/>
      <c r="B612" s="269"/>
    </row>
    <row r="613" spans="1:2" ht="12" x14ac:dyDescent="0.2">
      <c r="A613" s="264" t="s">
        <v>163</v>
      </c>
      <c r="B613" s="264">
        <v>59177</v>
      </c>
    </row>
    <row r="614" spans="1:2" ht="12" x14ac:dyDescent="0.2">
      <c r="A614" s="265"/>
      <c r="B614" s="269"/>
    </row>
    <row r="615" spans="1:2" ht="36" x14ac:dyDescent="0.2">
      <c r="A615" s="266" t="s">
        <v>828</v>
      </c>
      <c r="B615" s="268" t="s">
        <v>164</v>
      </c>
    </row>
    <row r="616" spans="1:2" ht="12" x14ac:dyDescent="0.2">
      <c r="A616" s="267"/>
      <c r="B616" s="269"/>
    </row>
    <row r="617" spans="1:2" ht="12" x14ac:dyDescent="0.2">
      <c r="A617" s="264" t="s">
        <v>164</v>
      </c>
      <c r="B617" s="264">
        <v>47689</v>
      </c>
    </row>
    <row r="618" spans="1:2" ht="12" x14ac:dyDescent="0.2">
      <c r="A618" s="265"/>
      <c r="B618" s="269"/>
    </row>
    <row r="619" spans="1:2" ht="36" x14ac:dyDescent="0.2">
      <c r="A619" s="266" t="s">
        <v>829</v>
      </c>
      <c r="B619" s="268" t="s">
        <v>165</v>
      </c>
    </row>
    <row r="620" spans="1:2" ht="12" x14ac:dyDescent="0.2">
      <c r="A620" s="267"/>
      <c r="B620" s="269"/>
    </row>
    <row r="621" spans="1:2" ht="12" x14ac:dyDescent="0.2">
      <c r="A621" s="264" t="s">
        <v>165</v>
      </c>
      <c r="B621" s="264">
        <v>43959</v>
      </c>
    </row>
    <row r="622" spans="1:2" ht="12" x14ac:dyDescent="0.2">
      <c r="A622" s="265"/>
      <c r="B622" s="269"/>
    </row>
    <row r="623" spans="1:2" ht="48" x14ac:dyDescent="0.2">
      <c r="A623" s="266" t="s">
        <v>830</v>
      </c>
      <c r="B623" s="268" t="s">
        <v>166</v>
      </c>
    </row>
    <row r="624" spans="1:2" ht="12" x14ac:dyDescent="0.2">
      <c r="A624" s="267"/>
      <c r="B624" s="269"/>
    </row>
    <row r="625" spans="1:2" ht="12" x14ac:dyDescent="0.2">
      <c r="A625" s="264" t="s">
        <v>166</v>
      </c>
      <c r="B625" s="264">
        <v>53177</v>
      </c>
    </row>
    <row r="626" spans="1:2" ht="12" x14ac:dyDescent="0.2">
      <c r="A626" s="265"/>
      <c r="B626" s="269"/>
    </row>
    <row r="627" spans="1:2" ht="36" x14ac:dyDescent="0.2">
      <c r="A627" s="266" t="s">
        <v>831</v>
      </c>
      <c r="B627" s="268" t="s">
        <v>167</v>
      </c>
    </row>
    <row r="628" spans="1:2" ht="12" x14ac:dyDescent="0.2">
      <c r="A628" s="267"/>
      <c r="B628" s="269"/>
    </row>
    <row r="629" spans="1:2" ht="12" x14ac:dyDescent="0.2">
      <c r="A629" s="264" t="s">
        <v>167</v>
      </c>
      <c r="B629" s="264">
        <v>59776</v>
      </c>
    </row>
    <row r="630" spans="1:2" ht="12" x14ac:dyDescent="0.2">
      <c r="A630" s="265"/>
      <c r="B630" s="269"/>
    </row>
    <row r="631" spans="1:2" ht="60" x14ac:dyDescent="0.2">
      <c r="A631" s="266" t="s">
        <v>832</v>
      </c>
      <c r="B631" s="268" t="s">
        <v>372</v>
      </c>
    </row>
    <row r="632" spans="1:2" ht="12" x14ac:dyDescent="0.2">
      <c r="A632" s="267"/>
      <c r="B632" s="269"/>
    </row>
    <row r="633" spans="1:2" ht="12" x14ac:dyDescent="0.2">
      <c r="A633" s="264" t="s">
        <v>372</v>
      </c>
      <c r="B633" s="264">
        <v>55787</v>
      </c>
    </row>
    <row r="634" spans="1:2" ht="12" x14ac:dyDescent="0.2">
      <c r="A634" s="265"/>
      <c r="B634" s="269"/>
    </row>
    <row r="635" spans="1:2" ht="24" x14ac:dyDescent="0.2">
      <c r="A635" s="266" t="s">
        <v>833</v>
      </c>
      <c r="B635" s="268" t="s">
        <v>168</v>
      </c>
    </row>
    <row r="636" spans="1:2" ht="12" x14ac:dyDescent="0.2">
      <c r="A636" s="267"/>
      <c r="B636" s="269"/>
    </row>
    <row r="637" spans="1:2" ht="12" x14ac:dyDescent="0.2">
      <c r="A637" s="264" t="s">
        <v>168</v>
      </c>
      <c r="B637" s="264">
        <v>63647</v>
      </c>
    </row>
    <row r="638" spans="1:2" ht="12" x14ac:dyDescent="0.2">
      <c r="A638" s="265"/>
      <c r="B638" s="269"/>
    </row>
    <row r="639" spans="1:2" ht="24" x14ac:dyDescent="0.2">
      <c r="A639" s="266" t="s">
        <v>834</v>
      </c>
      <c r="B639" s="268" t="s">
        <v>373</v>
      </c>
    </row>
    <row r="640" spans="1:2" ht="12" x14ac:dyDescent="0.2">
      <c r="A640" s="267"/>
      <c r="B640" s="269"/>
    </row>
    <row r="641" spans="1:2" ht="12" x14ac:dyDescent="0.2">
      <c r="A641" s="264" t="s">
        <v>373</v>
      </c>
      <c r="B641" s="264">
        <v>46878</v>
      </c>
    </row>
    <row r="642" spans="1:2" ht="12" x14ac:dyDescent="0.2">
      <c r="A642" s="265"/>
      <c r="B642" s="269"/>
    </row>
    <row r="643" spans="1:2" ht="36" x14ac:dyDescent="0.2">
      <c r="A643" s="266" t="s">
        <v>835</v>
      </c>
      <c r="B643" s="268" t="s">
        <v>169</v>
      </c>
    </row>
    <row r="644" spans="1:2" ht="12" x14ac:dyDescent="0.2">
      <c r="A644" s="267"/>
      <c r="B644" s="269"/>
    </row>
    <row r="645" spans="1:2" ht="12" x14ac:dyDescent="0.2">
      <c r="A645" s="264" t="s">
        <v>169</v>
      </c>
      <c r="B645" s="264">
        <v>50333</v>
      </c>
    </row>
    <row r="646" spans="1:2" ht="12" x14ac:dyDescent="0.2">
      <c r="A646" s="265"/>
      <c r="B646" s="269"/>
    </row>
    <row r="647" spans="1:2" ht="24" x14ac:dyDescent="0.2">
      <c r="A647" s="266" t="s">
        <v>836</v>
      </c>
      <c r="B647" s="268" t="s">
        <v>170</v>
      </c>
    </row>
    <row r="648" spans="1:2" ht="12" x14ac:dyDescent="0.2">
      <c r="A648" s="267"/>
      <c r="B648" s="269"/>
    </row>
    <row r="649" spans="1:2" ht="12" x14ac:dyDescent="0.2">
      <c r="A649" s="264" t="s">
        <v>170</v>
      </c>
      <c r="B649" s="264">
        <v>39822</v>
      </c>
    </row>
    <row r="650" spans="1:2" ht="12" x14ac:dyDescent="0.2">
      <c r="A650" s="265"/>
      <c r="B650" s="269"/>
    </row>
    <row r="651" spans="1:2" ht="24" x14ac:dyDescent="0.2">
      <c r="A651" s="266" t="s">
        <v>837</v>
      </c>
      <c r="B651" s="268" t="s">
        <v>374</v>
      </c>
    </row>
    <row r="652" spans="1:2" ht="12" x14ac:dyDescent="0.2">
      <c r="A652" s="267"/>
      <c r="B652" s="269"/>
    </row>
    <row r="653" spans="1:2" ht="12" x14ac:dyDescent="0.2">
      <c r="A653" s="264" t="s">
        <v>374</v>
      </c>
      <c r="B653" s="264">
        <v>45790</v>
      </c>
    </row>
    <row r="654" spans="1:2" ht="12" x14ac:dyDescent="0.2">
      <c r="A654" s="265"/>
      <c r="B654" s="269"/>
    </row>
    <row r="655" spans="1:2" ht="24" x14ac:dyDescent="0.2">
      <c r="A655" s="266" t="s">
        <v>838</v>
      </c>
      <c r="B655" s="268" t="s">
        <v>375</v>
      </c>
    </row>
    <row r="656" spans="1:2" ht="12" x14ac:dyDescent="0.2">
      <c r="A656" s="267"/>
      <c r="B656" s="269"/>
    </row>
    <row r="657" spans="1:2" ht="12" x14ac:dyDescent="0.2">
      <c r="A657" s="264" t="s">
        <v>375</v>
      </c>
      <c r="B657" s="264">
        <v>45791</v>
      </c>
    </row>
    <row r="658" spans="1:2" ht="12" x14ac:dyDescent="0.2">
      <c r="A658" s="265"/>
      <c r="B658" s="269"/>
    </row>
    <row r="659" spans="1:2" ht="36" x14ac:dyDescent="0.2">
      <c r="A659" s="266" t="s">
        <v>839</v>
      </c>
      <c r="B659" s="268" t="s">
        <v>376</v>
      </c>
    </row>
    <row r="660" spans="1:2" ht="12" x14ac:dyDescent="0.2">
      <c r="A660" s="267"/>
      <c r="B660" s="269"/>
    </row>
    <row r="661" spans="1:2" ht="12" x14ac:dyDescent="0.2">
      <c r="A661" s="264" t="s">
        <v>376</v>
      </c>
      <c r="B661" s="264">
        <v>57554</v>
      </c>
    </row>
    <row r="662" spans="1:2" ht="12" x14ac:dyDescent="0.2">
      <c r="A662" s="265"/>
      <c r="B662" s="269"/>
    </row>
    <row r="663" spans="1:2" ht="24" x14ac:dyDescent="0.2">
      <c r="A663" s="266" t="s">
        <v>840</v>
      </c>
      <c r="B663" s="268" t="s">
        <v>377</v>
      </c>
    </row>
    <row r="664" spans="1:2" ht="12" x14ac:dyDescent="0.2">
      <c r="A664" s="267"/>
      <c r="B664" s="269"/>
    </row>
    <row r="665" spans="1:2" ht="12" x14ac:dyDescent="0.2">
      <c r="A665" s="264" t="s">
        <v>377</v>
      </c>
      <c r="B665" s="264">
        <v>29880</v>
      </c>
    </row>
    <row r="666" spans="1:2" ht="12" x14ac:dyDescent="0.2">
      <c r="A666" s="265"/>
      <c r="B666" s="269"/>
    </row>
    <row r="667" spans="1:2" ht="24" x14ac:dyDescent="0.2">
      <c r="A667" s="266" t="s">
        <v>841</v>
      </c>
      <c r="B667" s="268" t="s">
        <v>171</v>
      </c>
    </row>
    <row r="668" spans="1:2" ht="12" x14ac:dyDescent="0.2">
      <c r="A668" s="267"/>
      <c r="B668" s="269"/>
    </row>
    <row r="669" spans="1:2" ht="12" x14ac:dyDescent="0.2">
      <c r="A669" s="264" t="s">
        <v>171</v>
      </c>
      <c r="B669" s="264">
        <v>51732</v>
      </c>
    </row>
    <row r="670" spans="1:2" ht="12" x14ac:dyDescent="0.2">
      <c r="A670" s="265"/>
      <c r="B670" s="269"/>
    </row>
    <row r="671" spans="1:2" ht="24" x14ac:dyDescent="0.2">
      <c r="A671" s="266" t="s">
        <v>842</v>
      </c>
      <c r="B671" s="268" t="s">
        <v>172</v>
      </c>
    </row>
    <row r="672" spans="1:2" ht="12" x14ac:dyDescent="0.2">
      <c r="A672" s="267"/>
      <c r="B672" s="269"/>
    </row>
    <row r="673" spans="1:2" ht="12" x14ac:dyDescent="0.2">
      <c r="A673" s="264" t="s">
        <v>172</v>
      </c>
      <c r="B673" s="264">
        <v>51733</v>
      </c>
    </row>
    <row r="674" spans="1:2" ht="12" x14ac:dyDescent="0.2">
      <c r="A674" s="265"/>
      <c r="B674" s="269"/>
    </row>
    <row r="675" spans="1:2" ht="48" x14ac:dyDescent="0.2">
      <c r="A675" s="266" t="s">
        <v>843</v>
      </c>
      <c r="B675" s="268" t="s">
        <v>174</v>
      </c>
    </row>
    <row r="676" spans="1:2" ht="12" x14ac:dyDescent="0.2">
      <c r="A676" s="267"/>
      <c r="B676" s="269"/>
    </row>
    <row r="677" spans="1:2" ht="12" x14ac:dyDescent="0.2">
      <c r="A677" s="264" t="s">
        <v>174</v>
      </c>
      <c r="B677" s="264">
        <v>36380</v>
      </c>
    </row>
    <row r="678" spans="1:2" ht="12" x14ac:dyDescent="0.2">
      <c r="A678" s="265"/>
      <c r="B678" s="269"/>
    </row>
    <row r="679" spans="1:2" ht="36" x14ac:dyDescent="0.2">
      <c r="A679" s="266" t="s">
        <v>844</v>
      </c>
      <c r="B679" s="268" t="s">
        <v>378</v>
      </c>
    </row>
    <row r="680" spans="1:2" ht="12" x14ac:dyDescent="0.2">
      <c r="A680" s="267"/>
      <c r="B680" s="269"/>
    </row>
    <row r="681" spans="1:2" ht="12" x14ac:dyDescent="0.2">
      <c r="A681" s="264" t="s">
        <v>378</v>
      </c>
      <c r="B681" s="264">
        <v>58234</v>
      </c>
    </row>
    <row r="682" spans="1:2" ht="12" x14ac:dyDescent="0.2">
      <c r="A682" s="265"/>
      <c r="B682" s="269"/>
    </row>
    <row r="683" spans="1:2" ht="36" x14ac:dyDescent="0.2">
      <c r="A683" s="266" t="s">
        <v>845</v>
      </c>
      <c r="B683" s="268" t="s">
        <v>175</v>
      </c>
    </row>
    <row r="684" spans="1:2" ht="12" x14ac:dyDescent="0.2">
      <c r="A684" s="267"/>
      <c r="B684" s="269"/>
    </row>
    <row r="685" spans="1:2" ht="12" x14ac:dyDescent="0.2">
      <c r="A685" s="264" t="s">
        <v>175</v>
      </c>
      <c r="B685" s="264">
        <v>65694</v>
      </c>
    </row>
    <row r="686" spans="1:2" ht="12" x14ac:dyDescent="0.2">
      <c r="A686" s="265"/>
      <c r="B686" s="269"/>
    </row>
    <row r="687" spans="1:2" ht="24" x14ac:dyDescent="0.2">
      <c r="A687" s="266" t="s">
        <v>846</v>
      </c>
      <c r="B687" s="268" t="s">
        <v>176</v>
      </c>
    </row>
    <row r="688" spans="1:2" ht="12" x14ac:dyDescent="0.2">
      <c r="A688" s="267"/>
      <c r="B688" s="269"/>
    </row>
    <row r="689" spans="1:2" ht="12" x14ac:dyDescent="0.2">
      <c r="A689" s="264" t="s">
        <v>176</v>
      </c>
      <c r="B689" s="264">
        <v>45179</v>
      </c>
    </row>
    <row r="690" spans="1:2" ht="12" x14ac:dyDescent="0.2">
      <c r="A690" s="265"/>
      <c r="B690" s="269"/>
    </row>
    <row r="691" spans="1:2" ht="36" x14ac:dyDescent="0.2">
      <c r="A691" s="266" t="s">
        <v>847</v>
      </c>
      <c r="B691" s="268" t="s">
        <v>379</v>
      </c>
    </row>
    <row r="692" spans="1:2" ht="12" x14ac:dyDescent="0.2">
      <c r="A692" s="267"/>
      <c r="B692" s="269"/>
    </row>
    <row r="693" spans="1:2" ht="12" x14ac:dyDescent="0.2">
      <c r="A693" s="264" t="s">
        <v>379</v>
      </c>
      <c r="B693" s="264">
        <v>48070</v>
      </c>
    </row>
    <row r="694" spans="1:2" ht="12" x14ac:dyDescent="0.2">
      <c r="A694" s="265"/>
      <c r="B694" s="269"/>
    </row>
    <row r="695" spans="1:2" ht="24" x14ac:dyDescent="0.2">
      <c r="A695" s="266" t="s">
        <v>848</v>
      </c>
      <c r="B695" s="268" t="s">
        <v>177</v>
      </c>
    </row>
    <row r="696" spans="1:2" ht="12" x14ac:dyDescent="0.2">
      <c r="A696" s="267"/>
      <c r="B696" s="269"/>
    </row>
    <row r="697" spans="1:2" ht="12" x14ac:dyDescent="0.2">
      <c r="A697" s="264" t="s">
        <v>177</v>
      </c>
      <c r="B697" s="264">
        <v>34601</v>
      </c>
    </row>
    <row r="698" spans="1:2" ht="12" x14ac:dyDescent="0.2">
      <c r="A698" s="265"/>
      <c r="B698" s="269"/>
    </row>
    <row r="699" spans="1:2" ht="12" x14ac:dyDescent="0.2">
      <c r="A699" s="266" t="s">
        <v>849</v>
      </c>
      <c r="B699" s="268" t="s">
        <v>477</v>
      </c>
    </row>
    <row r="700" spans="1:2" ht="12" x14ac:dyDescent="0.2">
      <c r="A700" s="267"/>
      <c r="B700" s="269"/>
    </row>
    <row r="701" spans="1:2" ht="12" x14ac:dyDescent="0.2">
      <c r="A701" s="264" t="s">
        <v>477</v>
      </c>
      <c r="B701" s="264">
        <v>34074</v>
      </c>
    </row>
    <row r="702" spans="1:2" ht="12" x14ac:dyDescent="0.2">
      <c r="A702" s="265"/>
      <c r="B702" s="269"/>
    </row>
    <row r="703" spans="1:2" ht="12" x14ac:dyDescent="0.2">
      <c r="A703" s="266" t="s">
        <v>850</v>
      </c>
      <c r="B703" s="268" t="s">
        <v>381</v>
      </c>
    </row>
    <row r="704" spans="1:2" ht="12" x14ac:dyDescent="0.2">
      <c r="A704" s="267"/>
      <c r="B704" s="269"/>
    </row>
    <row r="705" spans="1:2" ht="12" x14ac:dyDescent="0.2">
      <c r="A705" s="264" t="s">
        <v>381</v>
      </c>
      <c r="B705" s="264">
        <v>22425</v>
      </c>
    </row>
    <row r="706" spans="1:2" ht="12" x14ac:dyDescent="0.2">
      <c r="A706" s="265"/>
      <c r="B706" s="269"/>
    </row>
    <row r="707" spans="1:2" ht="24" x14ac:dyDescent="0.2">
      <c r="A707" s="266" t="s">
        <v>851</v>
      </c>
      <c r="B707" s="268" t="s">
        <v>178</v>
      </c>
    </row>
    <row r="708" spans="1:2" ht="12" x14ac:dyDescent="0.2">
      <c r="A708" s="267"/>
      <c r="B708" s="269"/>
    </row>
    <row r="709" spans="1:2" ht="12" x14ac:dyDescent="0.2">
      <c r="A709" s="264" t="s">
        <v>178</v>
      </c>
      <c r="B709" s="264">
        <v>41523</v>
      </c>
    </row>
    <row r="710" spans="1:2" ht="12" x14ac:dyDescent="0.2">
      <c r="A710" s="265"/>
      <c r="B710" s="269"/>
    </row>
    <row r="711" spans="1:2" ht="60" x14ac:dyDescent="0.2">
      <c r="A711" s="266" t="s">
        <v>852</v>
      </c>
      <c r="B711" s="268" t="s">
        <v>382</v>
      </c>
    </row>
    <row r="712" spans="1:2" ht="12" x14ac:dyDescent="0.2">
      <c r="A712" s="267"/>
      <c r="B712" s="269"/>
    </row>
    <row r="713" spans="1:2" ht="12" x14ac:dyDescent="0.2">
      <c r="A713" s="264" t="s">
        <v>382</v>
      </c>
      <c r="B713" s="264">
        <v>47227</v>
      </c>
    </row>
    <row r="714" spans="1:2" ht="12" x14ac:dyDescent="0.2">
      <c r="A714" s="265"/>
      <c r="B714" s="269"/>
    </row>
    <row r="715" spans="1:2" ht="60" x14ac:dyDescent="0.2">
      <c r="A715" s="266" t="s">
        <v>853</v>
      </c>
      <c r="B715" s="268" t="s">
        <v>383</v>
      </c>
    </row>
    <row r="716" spans="1:2" ht="12" x14ac:dyDescent="0.2">
      <c r="A716" s="267"/>
      <c r="B716" s="269"/>
    </row>
    <row r="717" spans="1:2" ht="12" x14ac:dyDescent="0.2">
      <c r="A717" s="264" t="s">
        <v>383</v>
      </c>
      <c r="B717" s="264">
        <v>47228</v>
      </c>
    </row>
    <row r="718" spans="1:2" ht="12" x14ac:dyDescent="0.2">
      <c r="A718" s="265"/>
      <c r="B718" s="269"/>
    </row>
    <row r="719" spans="1:2" ht="36" x14ac:dyDescent="0.2">
      <c r="A719" s="266" t="s">
        <v>854</v>
      </c>
      <c r="B719" s="268" t="s">
        <v>179</v>
      </c>
    </row>
    <row r="720" spans="1:2" ht="12" x14ac:dyDescent="0.2">
      <c r="A720" s="267"/>
      <c r="B720" s="269"/>
    </row>
    <row r="721" spans="1:2" ht="12" x14ac:dyDescent="0.2">
      <c r="A721" s="264" t="s">
        <v>179</v>
      </c>
      <c r="B721" s="264">
        <v>55758</v>
      </c>
    </row>
    <row r="722" spans="1:2" ht="12" x14ac:dyDescent="0.2">
      <c r="A722" s="265"/>
      <c r="B722" s="269"/>
    </row>
    <row r="723" spans="1:2" ht="12" x14ac:dyDescent="0.2">
      <c r="A723" s="266" t="s">
        <v>855</v>
      </c>
      <c r="B723" s="268" t="s">
        <v>180</v>
      </c>
    </row>
    <row r="724" spans="1:2" ht="12" x14ac:dyDescent="0.2">
      <c r="A724" s="267"/>
      <c r="B724" s="269"/>
    </row>
    <row r="725" spans="1:2" ht="12" x14ac:dyDescent="0.2">
      <c r="A725" s="264" t="s">
        <v>180</v>
      </c>
      <c r="B725" s="264">
        <v>64136</v>
      </c>
    </row>
    <row r="726" spans="1:2" ht="12" x14ac:dyDescent="0.2">
      <c r="A726" s="265"/>
      <c r="B726" s="269"/>
    </row>
    <row r="727" spans="1:2" ht="12" x14ac:dyDescent="0.2">
      <c r="A727" s="266" t="s">
        <v>856</v>
      </c>
      <c r="B727" s="268" t="s">
        <v>181</v>
      </c>
    </row>
    <row r="728" spans="1:2" ht="12" x14ac:dyDescent="0.2">
      <c r="A728" s="267"/>
      <c r="B728" s="269"/>
    </row>
    <row r="729" spans="1:2" ht="12" x14ac:dyDescent="0.2">
      <c r="A729" s="264" t="s">
        <v>181</v>
      </c>
      <c r="B729" s="264">
        <v>41526</v>
      </c>
    </row>
    <row r="730" spans="1:2" ht="12" x14ac:dyDescent="0.2">
      <c r="A730" s="265"/>
      <c r="B730" s="269"/>
    </row>
    <row r="731" spans="1:2" ht="24" x14ac:dyDescent="0.2">
      <c r="A731" s="266" t="s">
        <v>857</v>
      </c>
      <c r="B731" s="268" t="s">
        <v>182</v>
      </c>
    </row>
    <row r="732" spans="1:2" ht="12" x14ac:dyDescent="0.2">
      <c r="A732" s="267"/>
      <c r="B732" s="269"/>
    </row>
    <row r="733" spans="1:2" ht="12" x14ac:dyDescent="0.2">
      <c r="A733" s="264" t="s">
        <v>182</v>
      </c>
      <c r="B733" s="264">
        <v>56498</v>
      </c>
    </row>
    <row r="734" spans="1:2" ht="12" x14ac:dyDescent="0.2">
      <c r="A734" s="265"/>
      <c r="B734" s="269"/>
    </row>
    <row r="735" spans="1:2" ht="24" x14ac:dyDescent="0.2">
      <c r="A735" s="266" t="s">
        <v>858</v>
      </c>
      <c r="B735" s="268" t="s">
        <v>183</v>
      </c>
    </row>
    <row r="736" spans="1:2" ht="12" x14ac:dyDescent="0.2">
      <c r="A736" s="267"/>
      <c r="B736" s="269"/>
    </row>
    <row r="737" spans="1:2" ht="12" x14ac:dyDescent="0.2">
      <c r="A737" s="264" t="s">
        <v>183</v>
      </c>
      <c r="B737" s="264">
        <v>56497</v>
      </c>
    </row>
    <row r="738" spans="1:2" ht="12" x14ac:dyDescent="0.2">
      <c r="A738" s="265"/>
      <c r="B738" s="269"/>
    </row>
    <row r="739" spans="1:2" ht="12" x14ac:dyDescent="0.2">
      <c r="A739" s="266" t="s">
        <v>859</v>
      </c>
      <c r="B739" s="268" t="s">
        <v>184</v>
      </c>
    </row>
    <row r="740" spans="1:2" ht="12" x14ac:dyDescent="0.2">
      <c r="A740" s="267"/>
      <c r="B740" s="269"/>
    </row>
    <row r="741" spans="1:2" ht="12" x14ac:dyDescent="0.2">
      <c r="A741" s="264" t="s">
        <v>184</v>
      </c>
      <c r="B741" s="264">
        <v>1923</v>
      </c>
    </row>
    <row r="742" spans="1:2" ht="12" x14ac:dyDescent="0.2">
      <c r="A742" s="265"/>
      <c r="B742" s="269"/>
    </row>
    <row r="743" spans="1:2" ht="12" x14ac:dyDescent="0.2">
      <c r="A743" s="266" t="s">
        <v>860</v>
      </c>
      <c r="B743" s="268" t="s">
        <v>185</v>
      </c>
    </row>
    <row r="744" spans="1:2" ht="12" x14ac:dyDescent="0.2">
      <c r="A744" s="267"/>
      <c r="B744" s="269"/>
    </row>
    <row r="745" spans="1:2" ht="12" x14ac:dyDescent="0.2">
      <c r="A745" s="264" t="s">
        <v>185</v>
      </c>
      <c r="B745" s="264">
        <v>18031</v>
      </c>
    </row>
    <row r="746" spans="1:2" ht="12" x14ac:dyDescent="0.2">
      <c r="A746" s="265"/>
      <c r="B746" s="269"/>
    </row>
    <row r="747" spans="1:2" ht="12" x14ac:dyDescent="0.2">
      <c r="A747" s="266" t="s">
        <v>861</v>
      </c>
      <c r="B747" s="268" t="s">
        <v>186</v>
      </c>
    </row>
    <row r="748" spans="1:2" ht="12" x14ac:dyDescent="0.2">
      <c r="A748" s="267"/>
      <c r="B748" s="269"/>
    </row>
    <row r="749" spans="1:2" ht="12" x14ac:dyDescent="0.2">
      <c r="A749" s="264" t="s">
        <v>186</v>
      </c>
      <c r="B749" s="264">
        <v>17724</v>
      </c>
    </row>
    <row r="750" spans="1:2" ht="12" x14ac:dyDescent="0.2">
      <c r="A750" s="265"/>
      <c r="B750" s="269"/>
    </row>
    <row r="751" spans="1:2" ht="36" x14ac:dyDescent="0.2">
      <c r="A751" s="266" t="s">
        <v>862</v>
      </c>
      <c r="B751" s="268" t="s">
        <v>187</v>
      </c>
    </row>
    <row r="752" spans="1:2" ht="12" x14ac:dyDescent="0.2">
      <c r="A752" s="267"/>
      <c r="B752" s="269"/>
    </row>
    <row r="753" spans="1:2" ht="12" x14ac:dyDescent="0.2">
      <c r="A753" s="264" t="s">
        <v>187</v>
      </c>
      <c r="B753" s="264">
        <v>34660</v>
      </c>
    </row>
    <row r="754" spans="1:2" ht="12" x14ac:dyDescent="0.2">
      <c r="A754" s="265"/>
      <c r="B754" s="269"/>
    </row>
    <row r="755" spans="1:2" ht="36" x14ac:dyDescent="0.2">
      <c r="A755" s="266" t="s">
        <v>863</v>
      </c>
      <c r="B755" s="268" t="s">
        <v>188</v>
      </c>
    </row>
    <row r="756" spans="1:2" ht="12" x14ac:dyDescent="0.2">
      <c r="A756" s="267"/>
      <c r="B756" s="269"/>
    </row>
    <row r="757" spans="1:2" ht="12" x14ac:dyDescent="0.2">
      <c r="A757" s="264" t="s">
        <v>188</v>
      </c>
      <c r="B757" s="264">
        <v>34661</v>
      </c>
    </row>
    <row r="758" spans="1:2" ht="12" x14ac:dyDescent="0.2">
      <c r="A758" s="265"/>
      <c r="B758" s="269"/>
    </row>
    <row r="759" spans="1:2" ht="24" x14ac:dyDescent="0.2">
      <c r="A759" s="266" t="s">
        <v>864</v>
      </c>
      <c r="B759" s="268" t="s">
        <v>189</v>
      </c>
    </row>
    <row r="760" spans="1:2" ht="12" x14ac:dyDescent="0.2">
      <c r="A760" s="267"/>
      <c r="B760" s="269"/>
    </row>
    <row r="761" spans="1:2" ht="12" x14ac:dyDescent="0.2">
      <c r="A761" s="264" t="s">
        <v>189</v>
      </c>
      <c r="B761" s="264">
        <v>41529</v>
      </c>
    </row>
    <row r="762" spans="1:2" ht="12" x14ac:dyDescent="0.2">
      <c r="A762" s="265"/>
      <c r="B762" s="269"/>
    </row>
    <row r="763" spans="1:2" ht="36" x14ac:dyDescent="0.2">
      <c r="A763" s="266" t="s">
        <v>865</v>
      </c>
      <c r="B763" s="268" t="s">
        <v>384</v>
      </c>
    </row>
    <row r="764" spans="1:2" ht="12" x14ac:dyDescent="0.2">
      <c r="A764" s="267"/>
      <c r="B764" s="269"/>
    </row>
    <row r="765" spans="1:2" ht="12" x14ac:dyDescent="0.2">
      <c r="A765" s="264" t="s">
        <v>384</v>
      </c>
      <c r="B765" s="264">
        <v>39203</v>
      </c>
    </row>
    <row r="766" spans="1:2" ht="12" x14ac:dyDescent="0.2">
      <c r="A766" s="265"/>
      <c r="B766" s="269"/>
    </row>
    <row r="767" spans="1:2" ht="36" x14ac:dyDescent="0.2">
      <c r="A767" s="266" t="s">
        <v>866</v>
      </c>
      <c r="B767" s="268" t="s">
        <v>385</v>
      </c>
    </row>
    <row r="768" spans="1:2" ht="12" x14ac:dyDescent="0.2">
      <c r="A768" s="267"/>
      <c r="B768" s="269"/>
    </row>
    <row r="769" spans="1:2" ht="12" x14ac:dyDescent="0.2">
      <c r="A769" s="264" t="s">
        <v>385</v>
      </c>
      <c r="B769" s="264">
        <v>46386</v>
      </c>
    </row>
    <row r="770" spans="1:2" ht="12" x14ac:dyDescent="0.2">
      <c r="A770" s="265"/>
      <c r="B770" s="269"/>
    </row>
    <row r="771" spans="1:2" ht="36" x14ac:dyDescent="0.2">
      <c r="A771" s="266" t="s">
        <v>867</v>
      </c>
      <c r="B771" s="268" t="s">
        <v>190</v>
      </c>
    </row>
    <row r="772" spans="1:2" ht="12" x14ac:dyDescent="0.2">
      <c r="A772" s="267"/>
      <c r="B772" s="269"/>
    </row>
    <row r="773" spans="1:2" ht="12" x14ac:dyDescent="0.2">
      <c r="A773" s="264" t="s">
        <v>190</v>
      </c>
      <c r="B773" s="264">
        <v>48038</v>
      </c>
    </row>
    <row r="774" spans="1:2" ht="12" x14ac:dyDescent="0.2">
      <c r="A774" s="265"/>
      <c r="B774" s="269"/>
    </row>
    <row r="775" spans="1:2" ht="36" x14ac:dyDescent="0.2">
      <c r="A775" s="266" t="s">
        <v>868</v>
      </c>
      <c r="B775" s="268" t="s">
        <v>191</v>
      </c>
    </row>
    <row r="776" spans="1:2" ht="12" x14ac:dyDescent="0.2">
      <c r="A776" s="267"/>
      <c r="B776" s="269"/>
    </row>
    <row r="777" spans="1:2" ht="12" x14ac:dyDescent="0.2">
      <c r="A777" s="264" t="s">
        <v>191</v>
      </c>
      <c r="B777" s="264">
        <v>37907</v>
      </c>
    </row>
    <row r="778" spans="1:2" ht="12" x14ac:dyDescent="0.2">
      <c r="A778" s="265"/>
      <c r="B778" s="269"/>
    </row>
    <row r="779" spans="1:2" ht="24" x14ac:dyDescent="0.2">
      <c r="A779" s="266" t="s">
        <v>869</v>
      </c>
      <c r="B779" s="268" t="s">
        <v>386</v>
      </c>
    </row>
    <row r="780" spans="1:2" ht="12" x14ac:dyDescent="0.2">
      <c r="A780" s="267"/>
      <c r="B780" s="269"/>
    </row>
    <row r="781" spans="1:2" ht="12" x14ac:dyDescent="0.2">
      <c r="A781" s="264" t="s">
        <v>386</v>
      </c>
      <c r="B781" s="264">
        <v>41260</v>
      </c>
    </row>
    <row r="782" spans="1:2" ht="12" x14ac:dyDescent="0.2">
      <c r="A782" s="265"/>
      <c r="B782" s="269"/>
    </row>
    <row r="783" spans="1:2" ht="24" x14ac:dyDescent="0.2">
      <c r="A783" s="266" t="s">
        <v>870</v>
      </c>
      <c r="B783" s="268" t="s">
        <v>17</v>
      </c>
    </row>
    <row r="784" spans="1:2" ht="12" x14ac:dyDescent="0.2">
      <c r="A784" s="267"/>
      <c r="B784" s="269"/>
    </row>
    <row r="785" spans="1:2" ht="12" x14ac:dyDescent="0.2">
      <c r="A785" s="264" t="s">
        <v>17</v>
      </c>
      <c r="B785" s="264">
        <v>79648</v>
      </c>
    </row>
    <row r="786" spans="1:2" ht="12" x14ac:dyDescent="0.2">
      <c r="A786" s="265"/>
      <c r="B786" s="269"/>
    </row>
    <row r="787" spans="1:2" ht="24" x14ac:dyDescent="0.2">
      <c r="A787" s="266" t="s">
        <v>871</v>
      </c>
      <c r="B787" s="268" t="s">
        <v>192</v>
      </c>
    </row>
    <row r="788" spans="1:2" ht="12" x14ac:dyDescent="0.2">
      <c r="A788" s="267"/>
      <c r="B788" s="269"/>
    </row>
    <row r="789" spans="1:2" ht="12" x14ac:dyDescent="0.2">
      <c r="A789" s="264" t="s">
        <v>192</v>
      </c>
      <c r="B789" s="264">
        <v>67064</v>
      </c>
    </row>
    <row r="790" spans="1:2" ht="12" x14ac:dyDescent="0.2">
      <c r="A790" s="265"/>
      <c r="B790" s="269"/>
    </row>
    <row r="791" spans="1:2" ht="60" x14ac:dyDescent="0.2">
      <c r="A791" s="266" t="s">
        <v>872</v>
      </c>
      <c r="B791" s="268" t="s">
        <v>457</v>
      </c>
    </row>
    <row r="792" spans="1:2" ht="12" x14ac:dyDescent="0.2">
      <c r="A792" s="267"/>
      <c r="B792" s="269"/>
    </row>
    <row r="793" spans="1:2" ht="12" x14ac:dyDescent="0.2">
      <c r="A793" s="264" t="s">
        <v>193</v>
      </c>
      <c r="B793" s="264">
        <v>42383</v>
      </c>
    </row>
    <row r="794" spans="1:2" ht="12" x14ac:dyDescent="0.2">
      <c r="A794" s="265"/>
      <c r="B794" s="269"/>
    </row>
    <row r="795" spans="1:2" ht="24" x14ac:dyDescent="0.2">
      <c r="A795" s="266" t="s">
        <v>873</v>
      </c>
      <c r="B795" s="268" t="s">
        <v>387</v>
      </c>
    </row>
    <row r="796" spans="1:2" ht="12" x14ac:dyDescent="0.2">
      <c r="A796" s="267"/>
      <c r="B796" s="269"/>
    </row>
    <row r="797" spans="1:2" ht="12" x14ac:dyDescent="0.2">
      <c r="A797" s="264" t="s">
        <v>387</v>
      </c>
      <c r="B797" s="264">
        <v>56066</v>
      </c>
    </row>
    <row r="798" spans="1:2" ht="12" x14ac:dyDescent="0.2">
      <c r="A798" s="265"/>
      <c r="B798" s="269"/>
    </row>
    <row r="799" spans="1:2" ht="12" x14ac:dyDescent="0.2">
      <c r="A799" s="266" t="s">
        <v>874</v>
      </c>
      <c r="B799" s="268" t="s">
        <v>194</v>
      </c>
    </row>
    <row r="800" spans="1:2" ht="12" x14ac:dyDescent="0.2">
      <c r="A800" s="267"/>
      <c r="B800" s="269"/>
    </row>
    <row r="801" spans="1:2" ht="12" x14ac:dyDescent="0.2">
      <c r="A801" s="264" t="s">
        <v>194</v>
      </c>
      <c r="B801" s="264">
        <v>39100</v>
      </c>
    </row>
    <row r="802" spans="1:2" ht="12" x14ac:dyDescent="0.2">
      <c r="A802" s="265"/>
      <c r="B802" s="269"/>
    </row>
    <row r="803" spans="1:2" ht="24" x14ac:dyDescent="0.2">
      <c r="A803" s="266" t="s">
        <v>875</v>
      </c>
      <c r="B803" s="268" t="s">
        <v>388</v>
      </c>
    </row>
    <row r="804" spans="1:2" ht="12" x14ac:dyDescent="0.2">
      <c r="A804" s="267"/>
      <c r="B804" s="269"/>
    </row>
    <row r="805" spans="1:2" ht="12" x14ac:dyDescent="0.2">
      <c r="A805" s="264" t="s">
        <v>388</v>
      </c>
      <c r="B805" s="264">
        <v>51973</v>
      </c>
    </row>
    <row r="806" spans="1:2" ht="12" x14ac:dyDescent="0.2">
      <c r="A806" s="265"/>
      <c r="B806" s="269"/>
    </row>
    <row r="807" spans="1:2" ht="36" x14ac:dyDescent="0.2">
      <c r="A807" s="266" t="s">
        <v>876</v>
      </c>
      <c r="B807" s="268" t="s">
        <v>389</v>
      </c>
    </row>
    <row r="808" spans="1:2" ht="12" x14ac:dyDescent="0.2">
      <c r="A808" s="267"/>
      <c r="B808" s="269"/>
    </row>
    <row r="809" spans="1:2" ht="12" x14ac:dyDescent="0.2">
      <c r="A809" s="264" t="s">
        <v>389</v>
      </c>
      <c r="B809" s="264">
        <v>56423</v>
      </c>
    </row>
    <row r="810" spans="1:2" ht="12" x14ac:dyDescent="0.2">
      <c r="A810" s="265"/>
      <c r="B810" s="269"/>
    </row>
    <row r="811" spans="1:2" ht="36" x14ac:dyDescent="0.2">
      <c r="A811" s="266" t="s">
        <v>877</v>
      </c>
      <c r="B811" s="268" t="s">
        <v>390</v>
      </c>
    </row>
    <row r="812" spans="1:2" ht="12" x14ac:dyDescent="0.2">
      <c r="A812" s="267"/>
      <c r="B812" s="269"/>
    </row>
    <row r="813" spans="1:2" ht="12" x14ac:dyDescent="0.2">
      <c r="A813" s="264" t="s">
        <v>390</v>
      </c>
      <c r="B813" s="264">
        <v>66156</v>
      </c>
    </row>
    <row r="814" spans="1:2" ht="12" x14ac:dyDescent="0.2">
      <c r="A814" s="265"/>
      <c r="B814" s="269"/>
    </row>
    <row r="815" spans="1:2" ht="24" x14ac:dyDescent="0.2">
      <c r="A815" s="266" t="s">
        <v>878</v>
      </c>
      <c r="B815" s="268" t="s">
        <v>391</v>
      </c>
    </row>
    <row r="816" spans="1:2" ht="12" x14ac:dyDescent="0.2">
      <c r="A816" s="267"/>
      <c r="B816" s="269"/>
    </row>
    <row r="817" spans="1:2" ht="12" x14ac:dyDescent="0.2">
      <c r="A817" s="264" t="s">
        <v>391</v>
      </c>
      <c r="B817" s="264">
        <v>44790</v>
      </c>
    </row>
    <row r="818" spans="1:2" ht="12" x14ac:dyDescent="0.2">
      <c r="A818" s="265"/>
      <c r="B818" s="269"/>
    </row>
    <row r="819" spans="1:2" ht="36" x14ac:dyDescent="0.2">
      <c r="A819" s="266" t="s">
        <v>879</v>
      </c>
      <c r="B819" s="268" t="s">
        <v>392</v>
      </c>
    </row>
    <row r="820" spans="1:2" ht="12" x14ac:dyDescent="0.2">
      <c r="A820" s="267"/>
      <c r="B820" s="269"/>
    </row>
    <row r="821" spans="1:2" ht="12" x14ac:dyDescent="0.2">
      <c r="A821" s="264" t="s">
        <v>392</v>
      </c>
      <c r="B821" s="264">
        <v>44797</v>
      </c>
    </row>
    <row r="822" spans="1:2" ht="12" x14ac:dyDescent="0.2">
      <c r="A822" s="265"/>
      <c r="B822" s="269"/>
    </row>
    <row r="823" spans="1:2" ht="24" x14ac:dyDescent="0.2">
      <c r="A823" s="266" t="s">
        <v>880</v>
      </c>
      <c r="B823" s="268" t="s">
        <v>393</v>
      </c>
    </row>
    <row r="824" spans="1:2" ht="12" x14ac:dyDescent="0.2">
      <c r="A824" s="267"/>
      <c r="B824" s="269"/>
    </row>
    <row r="825" spans="1:2" ht="12" x14ac:dyDescent="0.2">
      <c r="A825" s="264" t="s">
        <v>393</v>
      </c>
      <c r="B825" s="264">
        <v>22431</v>
      </c>
    </row>
    <row r="826" spans="1:2" ht="12" x14ac:dyDescent="0.2">
      <c r="A826" s="265"/>
      <c r="B826" s="269"/>
    </row>
    <row r="827" spans="1:2" ht="48" x14ac:dyDescent="0.2">
      <c r="A827" s="266" t="s">
        <v>881</v>
      </c>
      <c r="B827" s="268" t="s">
        <v>394</v>
      </c>
    </row>
    <row r="828" spans="1:2" ht="12" x14ac:dyDescent="0.2">
      <c r="A828" s="267"/>
      <c r="B828" s="269"/>
    </row>
    <row r="829" spans="1:2" ht="12" x14ac:dyDescent="0.2">
      <c r="A829" s="264" t="s">
        <v>394</v>
      </c>
      <c r="B829" s="264">
        <v>44809</v>
      </c>
    </row>
    <row r="830" spans="1:2" ht="12" x14ac:dyDescent="0.2">
      <c r="A830" s="265"/>
      <c r="B830" s="269"/>
    </row>
    <row r="831" spans="1:2" ht="36" x14ac:dyDescent="0.2">
      <c r="A831" s="266" t="s">
        <v>882</v>
      </c>
      <c r="B831" s="268" t="s">
        <v>196</v>
      </c>
    </row>
    <row r="832" spans="1:2" ht="12" x14ac:dyDescent="0.2">
      <c r="A832" s="267"/>
      <c r="B832" s="269"/>
    </row>
    <row r="833" spans="1:2" ht="12" x14ac:dyDescent="0.2">
      <c r="A833" s="264" t="s">
        <v>196</v>
      </c>
      <c r="B833" s="264">
        <v>33691</v>
      </c>
    </row>
    <row r="834" spans="1:2" ht="12" x14ac:dyDescent="0.2">
      <c r="A834" s="265"/>
      <c r="B834" s="269"/>
    </row>
    <row r="835" spans="1:2" ht="12" x14ac:dyDescent="0.2">
      <c r="A835" s="266" t="s">
        <v>883</v>
      </c>
      <c r="B835" s="268" t="s">
        <v>197</v>
      </c>
    </row>
    <row r="836" spans="1:2" ht="12" x14ac:dyDescent="0.2">
      <c r="A836" s="267"/>
      <c r="B836" s="269"/>
    </row>
    <row r="837" spans="1:2" ht="12" x14ac:dyDescent="0.2">
      <c r="A837" s="264" t="s">
        <v>197</v>
      </c>
      <c r="B837" s="264">
        <v>55210</v>
      </c>
    </row>
    <row r="838" spans="1:2" ht="12" x14ac:dyDescent="0.2">
      <c r="A838" s="265"/>
      <c r="B838" s="269"/>
    </row>
    <row r="839" spans="1:2" ht="12" x14ac:dyDescent="0.2">
      <c r="A839" s="266" t="s">
        <v>884</v>
      </c>
      <c r="B839" s="268" t="s">
        <v>198</v>
      </c>
    </row>
    <row r="840" spans="1:2" ht="12" x14ac:dyDescent="0.2">
      <c r="A840" s="267"/>
      <c r="B840" s="269"/>
    </row>
    <row r="841" spans="1:2" ht="12" x14ac:dyDescent="0.2">
      <c r="A841" s="264" t="s">
        <v>198</v>
      </c>
      <c r="B841" s="264">
        <v>55211</v>
      </c>
    </row>
    <row r="842" spans="1:2" ht="12" x14ac:dyDescent="0.2">
      <c r="A842" s="265"/>
      <c r="B842" s="269"/>
    </row>
    <row r="843" spans="1:2" ht="12" x14ac:dyDescent="0.2">
      <c r="A843" s="266" t="s">
        <v>885</v>
      </c>
      <c r="B843" s="268" t="s">
        <v>199</v>
      </c>
    </row>
    <row r="844" spans="1:2" ht="12" x14ac:dyDescent="0.2">
      <c r="A844" s="267"/>
      <c r="B844" s="269"/>
    </row>
    <row r="845" spans="1:2" ht="12" x14ac:dyDescent="0.2">
      <c r="A845" s="264" t="s">
        <v>199</v>
      </c>
      <c r="B845" s="264">
        <v>14745</v>
      </c>
    </row>
    <row r="846" spans="1:2" ht="12" x14ac:dyDescent="0.2">
      <c r="A846" s="265"/>
      <c r="B846" s="269"/>
    </row>
    <row r="847" spans="1:2" ht="12" x14ac:dyDescent="0.2">
      <c r="A847" s="266" t="s">
        <v>886</v>
      </c>
      <c r="B847" s="268" t="s">
        <v>200</v>
      </c>
    </row>
    <row r="848" spans="1:2" ht="12" x14ac:dyDescent="0.2">
      <c r="A848" s="267"/>
      <c r="B848" s="269"/>
    </row>
    <row r="849" spans="1:2" ht="12" x14ac:dyDescent="0.2">
      <c r="A849" s="264" t="s">
        <v>200</v>
      </c>
      <c r="B849" s="264">
        <v>8337</v>
      </c>
    </row>
    <row r="850" spans="1:2" ht="12" x14ac:dyDescent="0.2">
      <c r="A850" s="265"/>
      <c r="B850" s="269"/>
    </row>
    <row r="851" spans="1:2" ht="12" x14ac:dyDescent="0.2">
      <c r="A851" s="266" t="s">
        <v>887</v>
      </c>
      <c r="B851" s="268" t="s">
        <v>201</v>
      </c>
    </row>
    <row r="852" spans="1:2" ht="12" x14ac:dyDescent="0.2">
      <c r="A852" s="267"/>
      <c r="B852" s="269"/>
    </row>
    <row r="853" spans="1:2" ht="12" x14ac:dyDescent="0.2">
      <c r="A853" s="264" t="s">
        <v>201</v>
      </c>
      <c r="B853" s="264">
        <v>28992</v>
      </c>
    </row>
    <row r="854" spans="1:2" ht="12" x14ac:dyDescent="0.2">
      <c r="A854" s="265"/>
      <c r="B854" s="269"/>
    </row>
    <row r="855" spans="1:2" ht="12" x14ac:dyDescent="0.2">
      <c r="A855" s="266" t="s">
        <v>888</v>
      </c>
      <c r="B855" s="268" t="s">
        <v>202</v>
      </c>
    </row>
    <row r="856" spans="1:2" ht="12" x14ac:dyDescent="0.2">
      <c r="A856" s="267"/>
      <c r="B856" s="269"/>
    </row>
    <row r="857" spans="1:2" ht="12" x14ac:dyDescent="0.2">
      <c r="A857" s="264" t="s">
        <v>202</v>
      </c>
      <c r="B857" s="264">
        <v>24514</v>
      </c>
    </row>
    <row r="858" spans="1:2" ht="12" x14ac:dyDescent="0.2">
      <c r="A858" s="265"/>
      <c r="B858" s="269"/>
    </row>
    <row r="859" spans="1:2" ht="24" x14ac:dyDescent="0.2">
      <c r="A859" s="266" t="s">
        <v>889</v>
      </c>
      <c r="B859" s="268" t="s">
        <v>203</v>
      </c>
    </row>
    <row r="860" spans="1:2" ht="12" x14ac:dyDescent="0.2">
      <c r="A860" s="267"/>
      <c r="B860" s="269"/>
    </row>
    <row r="861" spans="1:2" ht="12" x14ac:dyDescent="0.2">
      <c r="A861" s="264" t="s">
        <v>203</v>
      </c>
      <c r="B861" s="264">
        <v>27970</v>
      </c>
    </row>
    <row r="862" spans="1:2" ht="12" x14ac:dyDescent="0.2">
      <c r="A862" s="265"/>
      <c r="B862" s="269"/>
    </row>
    <row r="863" spans="1:2" ht="24" x14ac:dyDescent="0.2">
      <c r="A863" s="266" t="s">
        <v>890</v>
      </c>
      <c r="B863" s="268" t="s">
        <v>204</v>
      </c>
    </row>
    <row r="864" spans="1:2" ht="12" x14ac:dyDescent="0.2">
      <c r="A864" s="267"/>
      <c r="B864" s="269"/>
    </row>
    <row r="865" spans="1:2" ht="12" x14ac:dyDescent="0.2">
      <c r="A865" s="264" t="s">
        <v>204</v>
      </c>
      <c r="B865" s="264">
        <v>8692</v>
      </c>
    </row>
    <row r="866" spans="1:2" ht="12" x14ac:dyDescent="0.2">
      <c r="A866" s="265"/>
      <c r="B866" s="269"/>
    </row>
    <row r="867" spans="1:2" ht="12" x14ac:dyDescent="0.2">
      <c r="A867" s="266" t="s">
        <v>891</v>
      </c>
      <c r="B867" s="268" t="s">
        <v>460</v>
      </c>
    </row>
    <row r="868" spans="1:2" ht="12" x14ac:dyDescent="0.2">
      <c r="A868" s="267"/>
      <c r="B868" s="269"/>
    </row>
    <row r="869" spans="1:2" ht="12" x14ac:dyDescent="0.2">
      <c r="A869" s="264" t="s">
        <v>205</v>
      </c>
      <c r="B869" s="264">
        <v>9597</v>
      </c>
    </row>
    <row r="870" spans="1:2" ht="12" x14ac:dyDescent="0.2">
      <c r="A870" s="265"/>
      <c r="B870" s="269"/>
    </row>
    <row r="871" spans="1:2" ht="12" x14ac:dyDescent="0.2">
      <c r="A871" s="266" t="s">
        <v>892</v>
      </c>
      <c r="B871" s="268" t="s">
        <v>206</v>
      </c>
    </row>
    <row r="872" spans="1:2" ht="12" x14ac:dyDescent="0.2">
      <c r="A872" s="267"/>
      <c r="B872" s="269"/>
    </row>
    <row r="873" spans="1:2" ht="12" x14ac:dyDescent="0.2">
      <c r="A873" s="264" t="s">
        <v>206</v>
      </c>
      <c r="B873" s="264">
        <v>2148</v>
      </c>
    </row>
    <row r="874" spans="1:2" ht="12" x14ac:dyDescent="0.2">
      <c r="A874" s="265"/>
      <c r="B874" s="269"/>
    </row>
    <row r="875" spans="1:2" ht="24" x14ac:dyDescent="0.2">
      <c r="A875" s="266" t="s">
        <v>893</v>
      </c>
      <c r="B875" s="268" t="s">
        <v>207</v>
      </c>
    </row>
    <row r="876" spans="1:2" ht="12" x14ac:dyDescent="0.2">
      <c r="A876" s="267"/>
      <c r="B876" s="269"/>
    </row>
    <row r="877" spans="1:2" ht="12" x14ac:dyDescent="0.2">
      <c r="A877" s="264" t="s">
        <v>207</v>
      </c>
      <c r="B877" s="264">
        <v>2156</v>
      </c>
    </row>
    <row r="878" spans="1:2" ht="12" x14ac:dyDescent="0.2">
      <c r="A878" s="265"/>
      <c r="B878" s="269"/>
    </row>
    <row r="879" spans="1:2" ht="24" x14ac:dyDescent="0.2">
      <c r="A879" s="266" t="s">
        <v>894</v>
      </c>
      <c r="B879" s="268" t="s">
        <v>208</v>
      </c>
    </row>
    <row r="880" spans="1:2" ht="12" x14ac:dyDescent="0.2">
      <c r="A880" s="267"/>
      <c r="B880" s="269"/>
    </row>
    <row r="881" spans="1:2" ht="12" x14ac:dyDescent="0.2">
      <c r="A881" s="264" t="s">
        <v>208</v>
      </c>
      <c r="B881" s="264">
        <v>2158</v>
      </c>
    </row>
    <row r="882" spans="1:2" ht="12" x14ac:dyDescent="0.2">
      <c r="A882" s="265"/>
      <c r="B882" s="269"/>
    </row>
    <row r="883" spans="1:2" ht="24" x14ac:dyDescent="0.2">
      <c r="A883" s="266" t="s">
        <v>895</v>
      </c>
      <c r="B883" s="268" t="s">
        <v>209</v>
      </c>
    </row>
    <row r="884" spans="1:2" ht="12" x14ac:dyDescent="0.2">
      <c r="A884" s="267"/>
      <c r="B884" s="269"/>
    </row>
    <row r="885" spans="1:2" ht="12" x14ac:dyDescent="0.2">
      <c r="A885" s="264" t="s">
        <v>209</v>
      </c>
      <c r="B885" s="264">
        <v>2167</v>
      </c>
    </row>
    <row r="886" spans="1:2" ht="12" x14ac:dyDescent="0.2">
      <c r="A886" s="265"/>
      <c r="B886" s="269"/>
    </row>
    <row r="887" spans="1:2" ht="12" x14ac:dyDescent="0.2">
      <c r="A887" s="266" t="s">
        <v>896</v>
      </c>
      <c r="B887" s="268" t="s">
        <v>210</v>
      </c>
    </row>
    <row r="888" spans="1:2" ht="12" x14ac:dyDescent="0.2">
      <c r="A888" s="267"/>
      <c r="B888" s="269"/>
    </row>
    <row r="889" spans="1:2" ht="12" x14ac:dyDescent="0.2">
      <c r="A889" s="264" t="s">
        <v>210</v>
      </c>
      <c r="B889" s="264">
        <v>10419</v>
      </c>
    </row>
    <row r="890" spans="1:2" ht="12" x14ac:dyDescent="0.2">
      <c r="A890" s="265"/>
      <c r="B890" s="269"/>
    </row>
    <row r="891" spans="1:2" ht="12" x14ac:dyDescent="0.2">
      <c r="A891" s="266" t="s">
        <v>897</v>
      </c>
      <c r="B891" s="268" t="s">
        <v>211</v>
      </c>
    </row>
    <row r="892" spans="1:2" ht="12" x14ac:dyDescent="0.2">
      <c r="A892" s="267"/>
      <c r="B892" s="269"/>
    </row>
    <row r="893" spans="1:2" ht="12" x14ac:dyDescent="0.2">
      <c r="A893" s="264" t="s">
        <v>211</v>
      </c>
      <c r="B893" s="264">
        <v>29895</v>
      </c>
    </row>
    <row r="894" spans="1:2" ht="12" x14ac:dyDescent="0.2">
      <c r="A894" s="265"/>
      <c r="B894" s="269"/>
    </row>
    <row r="895" spans="1:2" ht="24" x14ac:dyDescent="0.2">
      <c r="A895" s="266" t="s">
        <v>898</v>
      </c>
      <c r="B895" s="268" t="s">
        <v>212</v>
      </c>
    </row>
    <row r="896" spans="1:2" ht="12" x14ac:dyDescent="0.2">
      <c r="A896" s="267"/>
      <c r="B896" s="269"/>
    </row>
    <row r="897" spans="1:2" ht="12" x14ac:dyDescent="0.2">
      <c r="A897" s="264" t="s">
        <v>212</v>
      </c>
      <c r="B897" s="264">
        <v>10917</v>
      </c>
    </row>
    <row r="898" spans="1:2" ht="12" x14ac:dyDescent="0.2">
      <c r="A898" s="265"/>
      <c r="B898" s="269"/>
    </row>
    <row r="899" spans="1:2" ht="12" x14ac:dyDescent="0.2">
      <c r="A899" s="266" t="s">
        <v>899</v>
      </c>
      <c r="B899" s="268" t="s">
        <v>213</v>
      </c>
    </row>
    <row r="900" spans="1:2" ht="12" x14ac:dyDescent="0.2">
      <c r="A900" s="267"/>
      <c r="B900" s="269"/>
    </row>
    <row r="901" spans="1:2" ht="12" x14ac:dyDescent="0.2">
      <c r="A901" s="264" t="s">
        <v>213</v>
      </c>
      <c r="B901" s="264">
        <v>2181</v>
      </c>
    </row>
    <row r="902" spans="1:2" ht="12" x14ac:dyDescent="0.2">
      <c r="A902" s="265"/>
      <c r="B902" s="269"/>
    </row>
    <row r="903" spans="1:2" ht="24" x14ac:dyDescent="0.2">
      <c r="A903" s="266" t="s">
        <v>900</v>
      </c>
      <c r="B903" s="268" t="s">
        <v>214</v>
      </c>
    </row>
    <row r="904" spans="1:2" ht="12" x14ac:dyDescent="0.2">
      <c r="A904" s="267"/>
      <c r="B904" s="269"/>
    </row>
    <row r="905" spans="1:2" ht="12" x14ac:dyDescent="0.2">
      <c r="A905" s="264" t="s">
        <v>214</v>
      </c>
      <c r="B905" s="264">
        <v>2182</v>
      </c>
    </row>
    <row r="906" spans="1:2" ht="12" x14ac:dyDescent="0.2">
      <c r="A906" s="265"/>
      <c r="B906" s="269"/>
    </row>
    <row r="907" spans="1:2" ht="36" x14ac:dyDescent="0.2">
      <c r="A907" s="266" t="s">
        <v>901</v>
      </c>
      <c r="B907" s="268" t="s">
        <v>215</v>
      </c>
    </row>
    <row r="908" spans="1:2" ht="12" x14ac:dyDescent="0.2">
      <c r="A908" s="267"/>
      <c r="B908" s="269"/>
    </row>
    <row r="909" spans="1:2" ht="12" x14ac:dyDescent="0.2">
      <c r="A909" s="264" t="s">
        <v>215</v>
      </c>
      <c r="B909" s="264">
        <v>2200</v>
      </c>
    </row>
    <row r="910" spans="1:2" ht="12" x14ac:dyDescent="0.2">
      <c r="A910" s="265"/>
      <c r="B910" s="269"/>
    </row>
    <row r="911" spans="1:2" ht="12" x14ac:dyDescent="0.2">
      <c r="A911" s="266" t="s">
        <v>902</v>
      </c>
      <c r="B911" s="268" t="s">
        <v>216</v>
      </c>
    </row>
    <row r="912" spans="1:2" ht="12" x14ac:dyDescent="0.2">
      <c r="A912" s="267"/>
      <c r="B912" s="269"/>
    </row>
    <row r="913" spans="1:2" ht="12" x14ac:dyDescent="0.2">
      <c r="A913" s="264" t="s">
        <v>216</v>
      </c>
      <c r="B913" s="264">
        <v>5400</v>
      </c>
    </row>
    <row r="914" spans="1:2" ht="12" x14ac:dyDescent="0.2">
      <c r="A914" s="265"/>
      <c r="B914" s="269"/>
    </row>
    <row r="915" spans="1:2" ht="12" x14ac:dyDescent="0.2">
      <c r="A915" s="266" t="s">
        <v>903</v>
      </c>
      <c r="B915" s="268" t="s">
        <v>217</v>
      </c>
    </row>
    <row r="916" spans="1:2" ht="12" x14ac:dyDescent="0.2">
      <c r="A916" s="267"/>
      <c r="B916" s="269"/>
    </row>
    <row r="917" spans="1:2" ht="12" x14ac:dyDescent="0.2">
      <c r="A917" s="264" t="s">
        <v>217</v>
      </c>
      <c r="B917" s="264">
        <v>2214</v>
      </c>
    </row>
    <row r="918" spans="1:2" ht="12" x14ac:dyDescent="0.2">
      <c r="A918" s="265"/>
      <c r="B918" s="269"/>
    </row>
    <row r="919" spans="1:2" ht="12" x14ac:dyDescent="0.2">
      <c r="A919" s="266" t="s">
        <v>904</v>
      </c>
      <c r="B919" s="268" t="s">
        <v>218</v>
      </c>
    </row>
    <row r="920" spans="1:2" ht="12" x14ac:dyDescent="0.2">
      <c r="A920" s="267"/>
      <c r="B920" s="269"/>
    </row>
    <row r="921" spans="1:2" ht="12" x14ac:dyDescent="0.2">
      <c r="A921" s="264" t="s">
        <v>218</v>
      </c>
      <c r="B921" s="264">
        <v>10171</v>
      </c>
    </row>
    <row r="922" spans="1:2" ht="12" x14ac:dyDescent="0.2">
      <c r="A922" s="265"/>
      <c r="B922" s="269"/>
    </row>
    <row r="923" spans="1:2" ht="12" x14ac:dyDescent="0.2">
      <c r="A923" s="266" t="s">
        <v>905</v>
      </c>
      <c r="B923" s="268" t="s">
        <v>219</v>
      </c>
    </row>
    <row r="924" spans="1:2" ht="12" x14ac:dyDescent="0.2">
      <c r="A924" s="267"/>
      <c r="B924" s="269"/>
    </row>
    <row r="925" spans="1:2" ht="12" x14ac:dyDescent="0.2">
      <c r="A925" s="264" t="s">
        <v>219</v>
      </c>
      <c r="B925" s="264">
        <v>5401</v>
      </c>
    </row>
    <row r="926" spans="1:2" ht="12" x14ac:dyDescent="0.2">
      <c r="A926" s="265"/>
      <c r="B926" s="269"/>
    </row>
    <row r="927" spans="1:2" ht="24" x14ac:dyDescent="0.2">
      <c r="A927" s="266" t="s">
        <v>906</v>
      </c>
      <c r="B927" s="268" t="s">
        <v>220</v>
      </c>
    </row>
    <row r="928" spans="1:2" ht="12" x14ac:dyDescent="0.2">
      <c r="A928" s="267"/>
      <c r="B928" s="269"/>
    </row>
    <row r="929" spans="1:2" ht="12" x14ac:dyDescent="0.2">
      <c r="A929" s="264" t="s">
        <v>220</v>
      </c>
      <c r="B929" s="264">
        <v>17745</v>
      </c>
    </row>
    <row r="930" spans="1:2" ht="12" x14ac:dyDescent="0.2">
      <c r="A930" s="265"/>
      <c r="B930" s="269"/>
    </row>
    <row r="931" spans="1:2" ht="12" x14ac:dyDescent="0.2">
      <c r="A931" s="266" t="s">
        <v>907</v>
      </c>
      <c r="B931" s="268" t="s">
        <v>221</v>
      </c>
    </row>
    <row r="932" spans="1:2" ht="12" x14ac:dyDescent="0.2">
      <c r="A932" s="267"/>
      <c r="B932" s="269"/>
    </row>
    <row r="933" spans="1:2" ht="12" x14ac:dyDescent="0.2">
      <c r="A933" s="264" t="s">
        <v>221</v>
      </c>
      <c r="B933" s="264">
        <v>2262</v>
      </c>
    </row>
    <row r="934" spans="1:2" ht="12" x14ac:dyDescent="0.2">
      <c r="A934" s="265"/>
      <c r="B934" s="269"/>
    </row>
    <row r="935" spans="1:2" ht="12" x14ac:dyDescent="0.2">
      <c r="A935" s="266" t="s">
        <v>908</v>
      </c>
      <c r="B935" s="268" t="s">
        <v>222</v>
      </c>
    </row>
    <row r="936" spans="1:2" ht="12" x14ac:dyDescent="0.2">
      <c r="A936" s="267"/>
      <c r="B936" s="269"/>
    </row>
    <row r="937" spans="1:2" ht="12" x14ac:dyDescent="0.2">
      <c r="A937" s="264" t="s">
        <v>222</v>
      </c>
      <c r="B937" s="264">
        <v>17748</v>
      </c>
    </row>
    <row r="938" spans="1:2" ht="12" x14ac:dyDescent="0.2">
      <c r="A938" s="265"/>
      <c r="B938" s="269"/>
    </row>
    <row r="939" spans="1:2" ht="12" x14ac:dyDescent="0.2">
      <c r="A939" s="266" t="s">
        <v>909</v>
      </c>
      <c r="B939" s="268" t="s">
        <v>223</v>
      </c>
    </row>
    <row r="940" spans="1:2" ht="12" x14ac:dyDescent="0.2">
      <c r="A940" s="267"/>
      <c r="B940" s="269"/>
    </row>
    <row r="941" spans="1:2" ht="12" x14ac:dyDescent="0.2">
      <c r="A941" s="264" t="s">
        <v>223</v>
      </c>
      <c r="B941" s="264">
        <v>17749</v>
      </c>
    </row>
    <row r="942" spans="1:2" ht="12" x14ac:dyDescent="0.2">
      <c r="A942" s="265"/>
      <c r="B942" s="269"/>
    </row>
    <row r="943" spans="1:2" ht="36" x14ac:dyDescent="0.2">
      <c r="A943" s="266" t="s">
        <v>910</v>
      </c>
      <c r="B943" s="268" t="s">
        <v>224</v>
      </c>
    </row>
    <row r="944" spans="1:2" ht="12" x14ac:dyDescent="0.2">
      <c r="A944" s="267"/>
      <c r="B944" s="269"/>
    </row>
    <row r="945" spans="1:2" ht="12" x14ac:dyDescent="0.2">
      <c r="A945" s="264" t="s">
        <v>224</v>
      </c>
      <c r="B945" s="264">
        <v>2237</v>
      </c>
    </row>
    <row r="946" spans="1:2" ht="12" x14ac:dyDescent="0.2">
      <c r="A946" s="265"/>
      <c r="B946" s="269"/>
    </row>
    <row r="947" spans="1:2" ht="24" x14ac:dyDescent="0.2">
      <c r="A947" s="266" t="s">
        <v>911</v>
      </c>
      <c r="B947" s="268" t="s">
        <v>225</v>
      </c>
    </row>
    <row r="948" spans="1:2" ht="12" x14ac:dyDescent="0.2">
      <c r="A948" s="267"/>
      <c r="B948" s="269"/>
    </row>
    <row r="949" spans="1:2" ht="12" x14ac:dyDescent="0.2">
      <c r="A949" s="264" t="s">
        <v>225</v>
      </c>
      <c r="B949" s="264">
        <v>2247</v>
      </c>
    </row>
    <row r="950" spans="1:2" ht="12" x14ac:dyDescent="0.2">
      <c r="A950" s="265"/>
      <c r="B950" s="269"/>
    </row>
    <row r="951" spans="1:2" ht="36" x14ac:dyDescent="0.2">
      <c r="A951" s="266" t="s">
        <v>912</v>
      </c>
      <c r="B951" s="268" t="s">
        <v>227</v>
      </c>
    </row>
    <row r="952" spans="1:2" ht="12" x14ac:dyDescent="0.2">
      <c r="A952" s="267"/>
      <c r="B952" s="269"/>
    </row>
    <row r="953" spans="1:2" ht="12" x14ac:dyDescent="0.2">
      <c r="A953" s="264" t="s">
        <v>227</v>
      </c>
      <c r="B953" s="264">
        <v>45168</v>
      </c>
    </row>
    <row r="954" spans="1:2" ht="12" x14ac:dyDescent="0.2">
      <c r="A954" s="265"/>
      <c r="B954" s="269"/>
    </row>
    <row r="955" spans="1:2" ht="24" x14ac:dyDescent="0.2">
      <c r="A955" s="266" t="s">
        <v>913</v>
      </c>
      <c r="B955" s="268" t="s">
        <v>228</v>
      </c>
    </row>
    <row r="956" spans="1:2" ht="12" x14ac:dyDescent="0.2">
      <c r="A956" s="267"/>
      <c r="B956" s="269"/>
    </row>
    <row r="957" spans="1:2" ht="12" x14ac:dyDescent="0.2">
      <c r="A957" s="264" t="s">
        <v>228</v>
      </c>
      <c r="B957" s="264">
        <v>13185</v>
      </c>
    </row>
    <row r="958" spans="1:2" ht="12" x14ac:dyDescent="0.2">
      <c r="A958" s="265"/>
      <c r="B958" s="269"/>
    </row>
    <row r="959" spans="1:2" ht="36" x14ac:dyDescent="0.2">
      <c r="A959" s="266" t="s">
        <v>914</v>
      </c>
      <c r="B959" s="268" t="s">
        <v>229</v>
      </c>
    </row>
    <row r="960" spans="1:2" ht="12" x14ac:dyDescent="0.2">
      <c r="A960" s="267"/>
      <c r="B960" s="269"/>
    </row>
    <row r="961" spans="1:2" ht="12" x14ac:dyDescent="0.2">
      <c r="A961" s="264" t="s">
        <v>229</v>
      </c>
      <c r="B961" s="264">
        <v>2333</v>
      </c>
    </row>
    <row r="962" spans="1:2" ht="12" x14ac:dyDescent="0.2">
      <c r="A962" s="265"/>
      <c r="B962" s="269"/>
    </row>
    <row r="963" spans="1:2" ht="24" x14ac:dyDescent="0.2">
      <c r="A963" s="266" t="s">
        <v>915</v>
      </c>
      <c r="B963" s="268" t="s">
        <v>230</v>
      </c>
    </row>
    <row r="964" spans="1:2" ht="12" x14ac:dyDescent="0.2">
      <c r="A964" s="267"/>
      <c r="B964" s="269"/>
    </row>
    <row r="965" spans="1:2" ht="12" x14ac:dyDescent="0.2">
      <c r="A965" s="264" t="s">
        <v>230</v>
      </c>
      <c r="B965" s="264">
        <v>45178</v>
      </c>
    </row>
    <row r="966" spans="1:2" ht="12" x14ac:dyDescent="0.2">
      <c r="A966" s="265"/>
      <c r="B966" s="269"/>
    </row>
    <row r="967" spans="1:2" ht="12" x14ac:dyDescent="0.2">
      <c r="A967" s="266" t="s">
        <v>916</v>
      </c>
      <c r="B967" s="268" t="s">
        <v>231</v>
      </c>
    </row>
    <row r="968" spans="1:2" ht="12" x14ac:dyDescent="0.2">
      <c r="A968" s="267"/>
      <c r="B968" s="269"/>
    </row>
    <row r="969" spans="1:2" ht="12" x14ac:dyDescent="0.2">
      <c r="A969" s="264" t="s">
        <v>231</v>
      </c>
      <c r="B969" s="264">
        <v>58390</v>
      </c>
    </row>
    <row r="970" spans="1:2" ht="12" x14ac:dyDescent="0.2">
      <c r="A970" s="265"/>
      <c r="B970" s="269"/>
    </row>
    <row r="971" spans="1:2" ht="36" x14ac:dyDescent="0.2">
      <c r="A971" s="266" t="s">
        <v>917</v>
      </c>
      <c r="B971" s="268" t="s">
        <v>395</v>
      </c>
    </row>
    <row r="972" spans="1:2" ht="12" x14ac:dyDescent="0.2">
      <c r="A972" s="267"/>
      <c r="B972" s="269"/>
    </row>
    <row r="973" spans="1:2" ht="12" x14ac:dyDescent="0.2">
      <c r="A973" s="264" t="s">
        <v>395</v>
      </c>
      <c r="B973" s="264">
        <v>42264</v>
      </c>
    </row>
    <row r="974" spans="1:2" ht="12" x14ac:dyDescent="0.2">
      <c r="A974" s="265"/>
      <c r="B974" s="269"/>
    </row>
    <row r="975" spans="1:2" ht="24" x14ac:dyDescent="0.2">
      <c r="A975" s="266" t="s">
        <v>918</v>
      </c>
      <c r="B975" s="268" t="s">
        <v>396</v>
      </c>
    </row>
    <row r="976" spans="1:2" ht="12" x14ac:dyDescent="0.2">
      <c r="A976" s="267"/>
      <c r="B976" s="269"/>
    </row>
    <row r="977" spans="1:2" ht="12" x14ac:dyDescent="0.2">
      <c r="A977" s="264" t="s">
        <v>396</v>
      </c>
      <c r="B977" s="264">
        <v>13878</v>
      </c>
    </row>
    <row r="978" spans="1:2" ht="12" x14ac:dyDescent="0.2">
      <c r="A978" s="265"/>
      <c r="B978" s="269"/>
    </row>
    <row r="979" spans="1:2" ht="36" x14ac:dyDescent="0.2">
      <c r="A979" s="266" t="s">
        <v>919</v>
      </c>
      <c r="B979" s="268" t="s">
        <v>397</v>
      </c>
    </row>
    <row r="980" spans="1:2" ht="12" x14ac:dyDescent="0.2">
      <c r="A980" s="267"/>
      <c r="B980" s="269"/>
    </row>
    <row r="981" spans="1:2" ht="12" x14ac:dyDescent="0.2">
      <c r="A981" s="264" t="s">
        <v>397</v>
      </c>
      <c r="B981" s="264">
        <v>58266</v>
      </c>
    </row>
    <row r="982" spans="1:2" ht="12" x14ac:dyDescent="0.2">
      <c r="A982" s="265"/>
      <c r="B982" s="269"/>
    </row>
    <row r="983" spans="1:2" ht="48" x14ac:dyDescent="0.2">
      <c r="A983" s="266" t="s">
        <v>920</v>
      </c>
      <c r="B983" s="268" t="s">
        <v>232</v>
      </c>
    </row>
    <row r="984" spans="1:2" ht="12" x14ac:dyDescent="0.2">
      <c r="A984" s="267"/>
      <c r="B984" s="269"/>
    </row>
    <row r="985" spans="1:2" ht="12" x14ac:dyDescent="0.2">
      <c r="A985" s="264" t="s">
        <v>232</v>
      </c>
      <c r="B985" s="264">
        <v>62644</v>
      </c>
    </row>
    <row r="986" spans="1:2" ht="12" x14ac:dyDescent="0.2">
      <c r="A986" s="265"/>
      <c r="B986" s="269"/>
    </row>
    <row r="987" spans="1:2" ht="36" x14ac:dyDescent="0.2">
      <c r="A987" s="266" t="s">
        <v>921</v>
      </c>
      <c r="B987" s="268" t="s">
        <v>398</v>
      </c>
    </row>
    <row r="988" spans="1:2" ht="12" x14ac:dyDescent="0.2">
      <c r="A988" s="267"/>
      <c r="B988" s="269"/>
    </row>
    <row r="989" spans="1:2" ht="12" x14ac:dyDescent="0.2">
      <c r="A989" s="264" t="s">
        <v>398</v>
      </c>
      <c r="B989" s="264">
        <v>44812</v>
      </c>
    </row>
    <row r="990" spans="1:2" ht="12" x14ac:dyDescent="0.2">
      <c r="A990" s="265"/>
      <c r="B990" s="269"/>
    </row>
    <row r="991" spans="1:2" ht="36" x14ac:dyDescent="0.2">
      <c r="A991" s="266" t="s">
        <v>922</v>
      </c>
      <c r="B991" s="268" t="s">
        <v>399</v>
      </c>
    </row>
    <row r="992" spans="1:2" ht="12" x14ac:dyDescent="0.2">
      <c r="A992" s="267"/>
      <c r="B992" s="269"/>
    </row>
    <row r="993" spans="1:2" ht="12" x14ac:dyDescent="0.2">
      <c r="A993" s="264" t="s">
        <v>399</v>
      </c>
      <c r="B993" s="264">
        <v>44811</v>
      </c>
    </row>
    <row r="994" spans="1:2" ht="12" x14ac:dyDescent="0.2">
      <c r="A994" s="265"/>
      <c r="B994" s="269"/>
    </row>
    <row r="995" spans="1:2" ht="12" x14ac:dyDescent="0.2">
      <c r="A995" s="266" t="s">
        <v>923</v>
      </c>
      <c r="B995" s="268" t="s">
        <v>233</v>
      </c>
    </row>
    <row r="996" spans="1:2" ht="12" x14ac:dyDescent="0.2">
      <c r="A996" s="267"/>
      <c r="B996" s="269"/>
    </row>
    <row r="997" spans="1:2" ht="12" x14ac:dyDescent="0.2">
      <c r="A997" s="264" t="s">
        <v>233</v>
      </c>
      <c r="B997" s="264">
        <v>2425</v>
      </c>
    </row>
    <row r="998" spans="1:2" ht="12" x14ac:dyDescent="0.2">
      <c r="A998" s="265"/>
      <c r="B998" s="269"/>
    </row>
    <row r="999" spans="1:2" ht="24" x14ac:dyDescent="0.2">
      <c r="A999" s="266" t="s">
        <v>924</v>
      </c>
      <c r="B999" s="268" t="s">
        <v>234</v>
      </c>
    </row>
    <row r="1000" spans="1:2" ht="12" x14ac:dyDescent="0.2">
      <c r="A1000" s="267"/>
      <c r="B1000" s="269"/>
    </row>
    <row r="1001" spans="1:2" ht="12" x14ac:dyDescent="0.2">
      <c r="A1001" s="264" t="s">
        <v>234</v>
      </c>
      <c r="B1001" s="264">
        <v>2432</v>
      </c>
    </row>
    <row r="1002" spans="1:2" ht="12" x14ac:dyDescent="0.2">
      <c r="A1002" s="265"/>
      <c r="B1002" s="269"/>
    </row>
    <row r="1003" spans="1:2" ht="12" x14ac:dyDescent="0.2">
      <c r="A1003" s="266" t="s">
        <v>925</v>
      </c>
      <c r="B1003" s="268" t="s">
        <v>464</v>
      </c>
    </row>
    <row r="1004" spans="1:2" ht="12" x14ac:dyDescent="0.2">
      <c r="A1004" s="267"/>
      <c r="B1004" s="269"/>
    </row>
    <row r="1005" spans="1:2" ht="12" x14ac:dyDescent="0.2">
      <c r="A1005" s="264" t="s">
        <v>235</v>
      </c>
      <c r="B1005" s="264">
        <v>18174</v>
      </c>
    </row>
    <row r="1006" spans="1:2" ht="12" x14ac:dyDescent="0.2">
      <c r="A1006" s="265"/>
      <c r="B1006" s="269"/>
    </row>
    <row r="1007" spans="1:2" ht="12" x14ac:dyDescent="0.2">
      <c r="A1007" s="266" t="s">
        <v>926</v>
      </c>
      <c r="B1007" s="268" t="s">
        <v>236</v>
      </c>
    </row>
    <row r="1008" spans="1:2" ht="12" x14ac:dyDescent="0.2">
      <c r="A1008" s="267"/>
      <c r="B1008" s="269"/>
    </row>
    <row r="1009" spans="1:2" ht="12" x14ac:dyDescent="0.2">
      <c r="A1009" s="264" t="s">
        <v>236</v>
      </c>
      <c r="B1009" s="264">
        <v>18179</v>
      </c>
    </row>
    <row r="1010" spans="1:2" ht="12" x14ac:dyDescent="0.2">
      <c r="A1010" s="265"/>
      <c r="B1010" s="269"/>
    </row>
    <row r="1011" spans="1:2" ht="36" x14ac:dyDescent="0.2">
      <c r="A1011" s="266" t="s">
        <v>927</v>
      </c>
      <c r="B1011" s="268" t="s">
        <v>237</v>
      </c>
    </row>
    <row r="1012" spans="1:2" ht="12" x14ac:dyDescent="0.2">
      <c r="A1012" s="267"/>
      <c r="B1012" s="269"/>
    </row>
    <row r="1013" spans="1:2" ht="12" x14ac:dyDescent="0.2">
      <c r="A1013" s="264" t="s">
        <v>237</v>
      </c>
      <c r="B1013" s="264">
        <v>52577</v>
      </c>
    </row>
    <row r="1014" spans="1:2" ht="12" x14ac:dyDescent="0.2">
      <c r="A1014" s="265"/>
      <c r="B1014" s="269"/>
    </row>
    <row r="1015" spans="1:2" ht="60" x14ac:dyDescent="0.2">
      <c r="A1015" s="266" t="s">
        <v>928</v>
      </c>
      <c r="B1015" s="268" t="s">
        <v>238</v>
      </c>
    </row>
    <row r="1016" spans="1:2" ht="12" x14ac:dyDescent="0.2">
      <c r="A1016" s="267"/>
      <c r="B1016" s="269"/>
    </row>
    <row r="1017" spans="1:2" ht="12" x14ac:dyDescent="0.2">
      <c r="A1017" s="264" t="s">
        <v>238</v>
      </c>
      <c r="B1017" s="264">
        <v>45989</v>
      </c>
    </row>
    <row r="1018" spans="1:2" ht="12" x14ac:dyDescent="0.2">
      <c r="A1018" s="265"/>
      <c r="B1018" s="269"/>
    </row>
    <row r="1019" spans="1:2" ht="12" x14ac:dyDescent="0.2">
      <c r="A1019" s="266" t="s">
        <v>929</v>
      </c>
      <c r="B1019" s="268" t="s">
        <v>239</v>
      </c>
    </row>
    <row r="1020" spans="1:2" ht="12" x14ac:dyDescent="0.2">
      <c r="A1020" s="267"/>
      <c r="B1020" s="269"/>
    </row>
    <row r="1021" spans="1:2" ht="12" x14ac:dyDescent="0.2">
      <c r="A1021" s="264" t="s">
        <v>239</v>
      </c>
      <c r="B1021" s="264">
        <v>17145</v>
      </c>
    </row>
    <row r="1022" spans="1:2" ht="12" x14ac:dyDescent="0.2">
      <c r="A1022" s="265"/>
      <c r="B1022" s="269"/>
    </row>
    <row r="1023" spans="1:2" ht="12" x14ac:dyDescent="0.2">
      <c r="A1023" s="266" t="s">
        <v>930</v>
      </c>
      <c r="B1023" s="268" t="s">
        <v>240</v>
      </c>
    </row>
    <row r="1024" spans="1:2" ht="12" x14ac:dyDescent="0.2">
      <c r="A1024" s="267"/>
      <c r="B1024" s="269"/>
    </row>
    <row r="1025" spans="1:2" ht="12" x14ac:dyDescent="0.2">
      <c r="A1025" s="264" t="s">
        <v>240</v>
      </c>
      <c r="B1025" s="264">
        <v>49740</v>
      </c>
    </row>
    <row r="1026" spans="1:2" ht="12" x14ac:dyDescent="0.2">
      <c r="A1026" s="265"/>
      <c r="B1026" s="269"/>
    </row>
    <row r="1027" spans="1:2" ht="24" x14ac:dyDescent="0.2">
      <c r="A1027" s="266" t="s">
        <v>931</v>
      </c>
      <c r="B1027" s="268" t="s">
        <v>400</v>
      </c>
    </row>
    <row r="1028" spans="1:2" ht="12" x14ac:dyDescent="0.2">
      <c r="A1028" s="267"/>
      <c r="B1028" s="269"/>
    </row>
    <row r="1029" spans="1:2" ht="12" x14ac:dyDescent="0.2">
      <c r="A1029" s="264" t="s">
        <v>400</v>
      </c>
      <c r="B1029" s="264">
        <v>44143</v>
      </c>
    </row>
    <row r="1030" spans="1:2" ht="12" x14ac:dyDescent="0.2">
      <c r="A1030" s="265"/>
      <c r="B1030" s="269"/>
    </row>
    <row r="1031" spans="1:2" ht="24" x14ac:dyDescent="0.2">
      <c r="A1031" s="266" t="s">
        <v>932</v>
      </c>
      <c r="B1031" s="268" t="s">
        <v>401</v>
      </c>
    </row>
    <row r="1032" spans="1:2" ht="12" x14ac:dyDescent="0.2">
      <c r="A1032" s="267"/>
      <c r="B1032" s="269"/>
    </row>
    <row r="1033" spans="1:2" ht="12" x14ac:dyDescent="0.2">
      <c r="A1033" s="264" t="s">
        <v>401</v>
      </c>
      <c r="B1033" s="264">
        <v>44791</v>
      </c>
    </row>
    <row r="1034" spans="1:2" ht="12" x14ac:dyDescent="0.2">
      <c r="A1034" s="265"/>
      <c r="B1034" s="269"/>
    </row>
    <row r="1035" spans="1:2" ht="24" x14ac:dyDescent="0.2">
      <c r="A1035" s="266" t="s">
        <v>933</v>
      </c>
      <c r="B1035" s="268" t="s">
        <v>402</v>
      </c>
    </row>
    <row r="1036" spans="1:2" ht="12" x14ac:dyDescent="0.2">
      <c r="A1036" s="267"/>
      <c r="B1036" s="269"/>
    </row>
    <row r="1037" spans="1:2" ht="12" x14ac:dyDescent="0.2">
      <c r="A1037" s="264" t="s">
        <v>402</v>
      </c>
      <c r="B1037" s="264">
        <v>44792</v>
      </c>
    </row>
    <row r="1038" spans="1:2" ht="12" x14ac:dyDescent="0.2">
      <c r="A1038" s="265"/>
      <c r="B1038" s="269"/>
    </row>
    <row r="1039" spans="1:2" ht="12" x14ac:dyDescent="0.2">
      <c r="A1039" s="266" t="s">
        <v>934</v>
      </c>
      <c r="B1039" s="268" t="s">
        <v>241</v>
      </c>
    </row>
    <row r="1040" spans="1:2" ht="12" x14ac:dyDescent="0.2">
      <c r="A1040" s="267"/>
      <c r="B1040" s="269"/>
    </row>
    <row r="1041" spans="1:2" ht="12" x14ac:dyDescent="0.2">
      <c r="A1041" s="264" t="s">
        <v>241</v>
      </c>
      <c r="B1041" s="264">
        <v>17153</v>
      </c>
    </row>
    <row r="1042" spans="1:2" ht="12" x14ac:dyDescent="0.2">
      <c r="A1042" s="265"/>
      <c r="B1042" s="269"/>
    </row>
    <row r="1043" spans="1:2" ht="12" x14ac:dyDescent="0.2">
      <c r="A1043" s="266" t="s">
        <v>935</v>
      </c>
      <c r="B1043" s="268" t="s">
        <v>242</v>
      </c>
    </row>
    <row r="1044" spans="1:2" ht="12" x14ac:dyDescent="0.2">
      <c r="A1044" s="267"/>
      <c r="B1044" s="269"/>
    </row>
    <row r="1045" spans="1:2" ht="12" x14ac:dyDescent="0.2">
      <c r="A1045" s="264" t="s">
        <v>242</v>
      </c>
      <c r="B1045" s="264">
        <v>16996</v>
      </c>
    </row>
    <row r="1046" spans="1:2" ht="12" x14ac:dyDescent="0.2">
      <c r="A1046" s="265"/>
      <c r="B1046" s="269"/>
    </row>
    <row r="1047" spans="1:2" ht="12" x14ac:dyDescent="0.2">
      <c r="A1047" s="266" t="s">
        <v>936</v>
      </c>
      <c r="B1047" s="268" t="s">
        <v>243</v>
      </c>
    </row>
    <row r="1048" spans="1:2" ht="12" x14ac:dyDescent="0.2">
      <c r="A1048" s="267"/>
      <c r="B1048" s="269"/>
    </row>
    <row r="1049" spans="1:2" ht="12" x14ac:dyDescent="0.2">
      <c r="A1049" s="264" t="s">
        <v>243</v>
      </c>
      <c r="B1049" s="264">
        <v>2667</v>
      </c>
    </row>
    <row r="1050" spans="1:2" ht="12" x14ac:dyDescent="0.2">
      <c r="A1050" s="265"/>
      <c r="B1050" s="269"/>
    </row>
    <row r="1051" spans="1:2" ht="24" x14ac:dyDescent="0.2">
      <c r="A1051" s="266" t="s">
        <v>937</v>
      </c>
      <c r="B1051" s="268" t="s">
        <v>244</v>
      </c>
    </row>
    <row r="1052" spans="1:2" ht="12" x14ac:dyDescent="0.2">
      <c r="A1052" s="267"/>
      <c r="B1052" s="269"/>
    </row>
    <row r="1053" spans="1:2" ht="12" x14ac:dyDescent="0.2">
      <c r="A1053" s="264" t="s">
        <v>244</v>
      </c>
      <c r="B1053" s="264">
        <v>57291</v>
      </c>
    </row>
    <row r="1054" spans="1:2" ht="12" x14ac:dyDescent="0.2">
      <c r="A1054" s="265"/>
      <c r="B1054" s="269"/>
    </row>
    <row r="1055" spans="1:2" ht="24" x14ac:dyDescent="0.2">
      <c r="A1055" s="266" t="s">
        <v>938</v>
      </c>
      <c r="B1055" s="268" t="s">
        <v>245</v>
      </c>
    </row>
    <row r="1056" spans="1:2" ht="12" x14ac:dyDescent="0.2">
      <c r="A1056" s="267"/>
      <c r="B1056" s="269"/>
    </row>
    <row r="1057" spans="1:2" ht="12" x14ac:dyDescent="0.2">
      <c r="A1057" s="264" t="s">
        <v>245</v>
      </c>
      <c r="B1057" s="264">
        <v>46696</v>
      </c>
    </row>
    <row r="1058" spans="1:2" ht="12" x14ac:dyDescent="0.2">
      <c r="A1058" s="265"/>
      <c r="B1058" s="269"/>
    </row>
    <row r="1059" spans="1:2" ht="24" x14ac:dyDescent="0.2">
      <c r="A1059" s="266" t="s">
        <v>939</v>
      </c>
      <c r="B1059" s="268" t="s">
        <v>246</v>
      </c>
    </row>
    <row r="1060" spans="1:2" ht="12" x14ac:dyDescent="0.2">
      <c r="A1060" s="267"/>
      <c r="B1060" s="269"/>
    </row>
    <row r="1061" spans="1:2" ht="12" x14ac:dyDescent="0.2">
      <c r="A1061" s="264" t="s">
        <v>246</v>
      </c>
      <c r="B1061" s="264">
        <v>12344</v>
      </c>
    </row>
    <row r="1062" spans="1:2" ht="12" x14ac:dyDescent="0.2">
      <c r="A1062" s="265"/>
      <c r="B1062" s="269"/>
    </row>
    <row r="1063" spans="1:2" ht="24" x14ac:dyDescent="0.2">
      <c r="A1063" s="266" t="s">
        <v>940</v>
      </c>
      <c r="B1063" s="268" t="s">
        <v>247</v>
      </c>
    </row>
    <row r="1064" spans="1:2" ht="12" x14ac:dyDescent="0.2">
      <c r="A1064" s="267"/>
      <c r="B1064" s="269"/>
    </row>
    <row r="1065" spans="1:2" ht="12" x14ac:dyDescent="0.2">
      <c r="A1065" s="264" t="s">
        <v>247</v>
      </c>
      <c r="B1065" s="264">
        <v>57839</v>
      </c>
    </row>
    <row r="1066" spans="1:2" ht="12" x14ac:dyDescent="0.2">
      <c r="A1066" s="265"/>
      <c r="B1066" s="269"/>
    </row>
    <row r="1067" spans="1:2" ht="12" x14ac:dyDescent="0.2">
      <c r="A1067" s="266" t="s">
        <v>941</v>
      </c>
      <c r="B1067" s="268" t="s">
        <v>248</v>
      </c>
    </row>
    <row r="1068" spans="1:2" ht="12" x14ac:dyDescent="0.2">
      <c r="A1068" s="267"/>
      <c r="B1068" s="269"/>
    </row>
    <row r="1069" spans="1:2" ht="12" x14ac:dyDescent="0.2">
      <c r="A1069" s="264" t="s">
        <v>248</v>
      </c>
      <c r="B1069" s="264">
        <v>2760</v>
      </c>
    </row>
    <row r="1070" spans="1:2" ht="12" x14ac:dyDescent="0.2">
      <c r="A1070" s="265"/>
      <c r="B1070" s="269"/>
    </row>
    <row r="1071" spans="1:2" ht="24" x14ac:dyDescent="0.2">
      <c r="A1071" s="266" t="s">
        <v>942</v>
      </c>
      <c r="B1071" s="268" t="s">
        <v>249</v>
      </c>
    </row>
    <row r="1072" spans="1:2" ht="12" x14ac:dyDescent="0.2">
      <c r="A1072" s="267"/>
      <c r="B1072" s="269"/>
    </row>
    <row r="1073" spans="1:2" ht="12" x14ac:dyDescent="0.2">
      <c r="A1073" s="264" t="s">
        <v>249</v>
      </c>
      <c r="B1073" s="264">
        <v>35183</v>
      </c>
    </row>
    <row r="1074" spans="1:2" ht="12" x14ac:dyDescent="0.2">
      <c r="A1074" s="265"/>
      <c r="B1074" s="269"/>
    </row>
    <row r="1075" spans="1:2" ht="12" x14ac:dyDescent="0.2">
      <c r="A1075" s="266" t="s">
        <v>943</v>
      </c>
      <c r="B1075" s="268" t="s">
        <v>250</v>
      </c>
    </row>
    <row r="1076" spans="1:2" ht="12" x14ac:dyDescent="0.2">
      <c r="A1076" s="267"/>
      <c r="B1076" s="269"/>
    </row>
    <row r="1077" spans="1:2" ht="12" x14ac:dyDescent="0.2">
      <c r="A1077" s="264" t="s">
        <v>250</v>
      </c>
      <c r="B1077" s="264">
        <v>35448</v>
      </c>
    </row>
    <row r="1078" spans="1:2" ht="12" x14ac:dyDescent="0.2">
      <c r="A1078" s="265"/>
      <c r="B1078" s="269"/>
    </row>
    <row r="1079" spans="1:2" ht="36" x14ac:dyDescent="0.2">
      <c r="A1079" s="266" t="s">
        <v>944</v>
      </c>
      <c r="B1079" s="268" t="s">
        <v>251</v>
      </c>
    </row>
    <row r="1080" spans="1:2" ht="12" x14ac:dyDescent="0.2">
      <c r="A1080" s="267"/>
      <c r="B1080" s="269"/>
    </row>
    <row r="1081" spans="1:2" ht="12" x14ac:dyDescent="0.2">
      <c r="A1081" s="264" t="s">
        <v>251</v>
      </c>
      <c r="B1081" s="264">
        <v>49814</v>
      </c>
    </row>
    <row r="1082" spans="1:2" ht="12" x14ac:dyDescent="0.2">
      <c r="A1082" s="265"/>
      <c r="B1082" s="269"/>
    </row>
    <row r="1083" spans="1:2" ht="24" x14ac:dyDescent="0.2">
      <c r="A1083" s="266" t="s">
        <v>945</v>
      </c>
      <c r="B1083" s="268" t="s">
        <v>252</v>
      </c>
    </row>
    <row r="1084" spans="1:2" ht="12" x14ac:dyDescent="0.2">
      <c r="A1084" s="267"/>
      <c r="B1084" s="269"/>
    </row>
    <row r="1085" spans="1:2" ht="12" x14ac:dyDescent="0.2">
      <c r="A1085" s="264" t="s">
        <v>252</v>
      </c>
      <c r="B1085" s="264">
        <v>61475</v>
      </c>
    </row>
    <row r="1086" spans="1:2" ht="12" x14ac:dyDescent="0.2">
      <c r="A1086" s="265"/>
      <c r="B1086" s="269"/>
    </row>
    <row r="1087" spans="1:2" ht="12" x14ac:dyDescent="0.2">
      <c r="A1087" s="266" t="s">
        <v>946</v>
      </c>
      <c r="B1087" s="268" t="s">
        <v>466</v>
      </c>
    </row>
    <row r="1088" spans="1:2" ht="12" x14ac:dyDescent="0.2">
      <c r="A1088" s="267"/>
      <c r="B1088" s="269"/>
    </row>
    <row r="1089" spans="1:2" ht="12" x14ac:dyDescent="0.2">
      <c r="A1089" s="264" t="s">
        <v>253</v>
      </c>
      <c r="B1089" s="264">
        <v>17183</v>
      </c>
    </row>
    <row r="1090" spans="1:2" ht="12" x14ac:dyDescent="0.2">
      <c r="A1090" s="265"/>
      <c r="B1090" s="269"/>
    </row>
    <row r="1091" spans="1:2" ht="24" x14ac:dyDescent="0.2">
      <c r="A1091" s="266" t="s">
        <v>947</v>
      </c>
      <c r="B1091" s="268" t="s">
        <v>254</v>
      </c>
    </row>
    <row r="1092" spans="1:2" ht="12" x14ac:dyDescent="0.2">
      <c r="A1092" s="267"/>
      <c r="B1092" s="269"/>
    </row>
    <row r="1093" spans="1:2" ht="12" x14ac:dyDescent="0.2">
      <c r="A1093" s="264" t="s">
        <v>254</v>
      </c>
      <c r="B1093" s="264">
        <v>11734</v>
      </c>
    </row>
    <row r="1094" spans="1:2" ht="12" x14ac:dyDescent="0.2">
      <c r="A1094" s="265"/>
      <c r="B1094" s="269"/>
    </row>
    <row r="1095" spans="1:2" ht="12" x14ac:dyDescent="0.2">
      <c r="A1095" s="266" t="s">
        <v>948</v>
      </c>
      <c r="B1095" s="268" t="s">
        <v>255</v>
      </c>
    </row>
    <row r="1096" spans="1:2" ht="12" x14ac:dyDescent="0.2">
      <c r="A1096" s="267"/>
      <c r="B1096" s="269"/>
    </row>
    <row r="1097" spans="1:2" ht="12" x14ac:dyDescent="0.2">
      <c r="A1097" s="264" t="s">
        <v>255</v>
      </c>
      <c r="B1097" s="264">
        <v>2874</v>
      </c>
    </row>
    <row r="1098" spans="1:2" ht="12" x14ac:dyDescent="0.2">
      <c r="A1098" s="265"/>
      <c r="B1098" s="269"/>
    </row>
    <row r="1099" spans="1:2" ht="12" x14ac:dyDescent="0.2">
      <c r="A1099" s="266" t="s">
        <v>949</v>
      </c>
      <c r="B1099" s="268" t="s">
        <v>467</v>
      </c>
    </row>
    <row r="1100" spans="1:2" ht="12" x14ac:dyDescent="0.2">
      <c r="A1100" s="267"/>
      <c r="B1100" s="269"/>
    </row>
    <row r="1101" spans="1:2" ht="12" x14ac:dyDescent="0.2">
      <c r="A1101" s="264" t="s">
        <v>256</v>
      </c>
      <c r="B1101" s="264">
        <v>17792</v>
      </c>
    </row>
    <row r="1102" spans="1:2" ht="12" x14ac:dyDescent="0.2">
      <c r="A1102" s="265"/>
      <c r="B1102" s="269"/>
    </row>
    <row r="1103" spans="1:2" ht="12" x14ac:dyDescent="0.2">
      <c r="A1103" s="266" t="s">
        <v>950</v>
      </c>
      <c r="B1103" s="268" t="s">
        <v>257</v>
      </c>
    </row>
    <row r="1104" spans="1:2" ht="12" x14ac:dyDescent="0.2">
      <c r="A1104" s="267"/>
      <c r="B1104" s="269"/>
    </row>
    <row r="1105" spans="1:2" ht="12" x14ac:dyDescent="0.2">
      <c r="A1105" s="264" t="s">
        <v>257</v>
      </c>
      <c r="B1105" s="264">
        <v>12736</v>
      </c>
    </row>
    <row r="1106" spans="1:2" ht="12" x14ac:dyDescent="0.2">
      <c r="A1106" s="265"/>
      <c r="B1106" s="269"/>
    </row>
    <row r="1107" spans="1:2" ht="24" x14ac:dyDescent="0.2">
      <c r="A1107" s="266" t="s">
        <v>951</v>
      </c>
      <c r="B1107" s="268" t="s">
        <v>403</v>
      </c>
    </row>
    <row r="1108" spans="1:2" ht="12" x14ac:dyDescent="0.2">
      <c r="A1108" s="267"/>
      <c r="B1108" s="269"/>
    </row>
    <row r="1109" spans="1:2" ht="12" x14ac:dyDescent="0.2">
      <c r="A1109" s="264" t="s">
        <v>403</v>
      </c>
      <c r="B1109" s="264">
        <v>44814</v>
      </c>
    </row>
    <row r="1110" spans="1:2" ht="12" x14ac:dyDescent="0.2">
      <c r="A1110" s="265"/>
      <c r="B1110" s="269"/>
    </row>
    <row r="1111" spans="1:2" ht="36" x14ac:dyDescent="0.2">
      <c r="A1111" s="266" t="s">
        <v>952</v>
      </c>
      <c r="B1111" s="268" t="s">
        <v>258</v>
      </c>
    </row>
    <row r="1112" spans="1:2" ht="12" x14ac:dyDescent="0.2">
      <c r="A1112" s="267"/>
      <c r="B1112" s="269"/>
    </row>
    <row r="1113" spans="1:2" ht="12" x14ac:dyDescent="0.2">
      <c r="A1113" s="264" t="s">
        <v>258</v>
      </c>
      <c r="B1113" s="264">
        <v>57299</v>
      </c>
    </row>
    <row r="1114" spans="1:2" ht="12" x14ac:dyDescent="0.2">
      <c r="A1114" s="265"/>
      <c r="B1114" s="269"/>
    </row>
    <row r="1115" spans="1:2" ht="24" x14ac:dyDescent="0.2">
      <c r="A1115" s="266" t="s">
        <v>953</v>
      </c>
      <c r="B1115" s="268" t="s">
        <v>259</v>
      </c>
    </row>
    <row r="1116" spans="1:2" ht="12" x14ac:dyDescent="0.2">
      <c r="A1116" s="267"/>
      <c r="B1116" s="269"/>
    </row>
    <row r="1117" spans="1:2" ht="12" x14ac:dyDescent="0.2">
      <c r="A1117" s="264" t="s">
        <v>259</v>
      </c>
      <c r="B1117" s="264">
        <v>35844</v>
      </c>
    </row>
    <row r="1118" spans="1:2" ht="12" x14ac:dyDescent="0.2">
      <c r="A1118" s="265"/>
      <c r="B1118" s="269"/>
    </row>
    <row r="1119" spans="1:2" ht="36" x14ac:dyDescent="0.2">
      <c r="A1119" s="266" t="s">
        <v>954</v>
      </c>
      <c r="B1119" s="268" t="s">
        <v>260</v>
      </c>
    </row>
    <row r="1120" spans="1:2" ht="12" x14ac:dyDescent="0.2">
      <c r="A1120" s="267"/>
      <c r="B1120" s="269"/>
    </row>
    <row r="1121" spans="1:2" ht="12" x14ac:dyDescent="0.2">
      <c r="A1121" s="264" t="s">
        <v>260</v>
      </c>
      <c r="B1121" s="264">
        <v>47683</v>
      </c>
    </row>
    <row r="1122" spans="1:2" ht="12" x14ac:dyDescent="0.2">
      <c r="A1122" s="265"/>
      <c r="B1122" s="269"/>
    </row>
    <row r="1123" spans="1:2" ht="24" x14ac:dyDescent="0.2">
      <c r="A1123" s="266" t="s">
        <v>955</v>
      </c>
      <c r="B1123" s="268" t="s">
        <v>261</v>
      </c>
    </row>
    <row r="1124" spans="1:2" ht="12" x14ac:dyDescent="0.2">
      <c r="A1124" s="267"/>
      <c r="B1124" s="269"/>
    </row>
    <row r="1125" spans="1:2" ht="12" x14ac:dyDescent="0.2">
      <c r="A1125" s="264" t="s">
        <v>261</v>
      </c>
      <c r="B1125" s="264">
        <v>48242</v>
      </c>
    </row>
    <row r="1126" spans="1:2" ht="12" x14ac:dyDescent="0.2">
      <c r="A1126" s="265"/>
      <c r="B1126" s="269"/>
    </row>
    <row r="1127" spans="1:2" ht="12" x14ac:dyDescent="0.2">
      <c r="A1127" s="266" t="s">
        <v>956</v>
      </c>
      <c r="B1127" s="268" t="s">
        <v>262</v>
      </c>
    </row>
    <row r="1128" spans="1:2" ht="12" x14ac:dyDescent="0.2">
      <c r="A1128" s="267"/>
      <c r="B1128" s="269"/>
    </row>
    <row r="1129" spans="1:2" ht="12" x14ac:dyDescent="0.2">
      <c r="A1129" s="264" t="s">
        <v>262</v>
      </c>
      <c r="B1129" s="264">
        <v>42300</v>
      </c>
    </row>
    <row r="1130" spans="1:2" ht="12" x14ac:dyDescent="0.2">
      <c r="A1130" s="265"/>
      <c r="B1130" s="269"/>
    </row>
    <row r="1131" spans="1:2" ht="12" x14ac:dyDescent="0.2">
      <c r="A1131" s="266" t="s">
        <v>957</v>
      </c>
      <c r="B1131" s="268" t="s">
        <v>263</v>
      </c>
    </row>
    <row r="1132" spans="1:2" ht="12" x14ac:dyDescent="0.2">
      <c r="A1132" s="267"/>
      <c r="B1132" s="269"/>
    </row>
    <row r="1133" spans="1:2" ht="12" x14ac:dyDescent="0.2">
      <c r="A1133" s="264" t="s">
        <v>263</v>
      </c>
      <c r="B1133" s="264">
        <v>39894</v>
      </c>
    </row>
    <row r="1134" spans="1:2" ht="12" x14ac:dyDescent="0.2">
      <c r="A1134" s="265"/>
      <c r="B1134" s="269"/>
    </row>
    <row r="1135" spans="1:2" ht="12" x14ac:dyDescent="0.2">
      <c r="A1135" s="266" t="s">
        <v>958</v>
      </c>
      <c r="B1135" s="268" t="s">
        <v>404</v>
      </c>
    </row>
    <row r="1136" spans="1:2" ht="12" x14ac:dyDescent="0.2">
      <c r="A1136" s="267"/>
      <c r="B1136" s="269"/>
    </row>
    <row r="1137" spans="1:2" ht="12" x14ac:dyDescent="0.2">
      <c r="A1137" s="264" t="s">
        <v>404</v>
      </c>
      <c r="B1137" s="264">
        <v>20321</v>
      </c>
    </row>
    <row r="1138" spans="1:2" ht="12" x14ac:dyDescent="0.2">
      <c r="A1138" s="265"/>
      <c r="B1138" s="269"/>
    </row>
    <row r="1139" spans="1:2" ht="48" x14ac:dyDescent="0.2">
      <c r="A1139" s="266" t="s">
        <v>959</v>
      </c>
      <c r="B1139" s="268" t="s">
        <v>23</v>
      </c>
    </row>
    <row r="1140" spans="1:2" ht="12" x14ac:dyDescent="0.2">
      <c r="A1140" s="267"/>
      <c r="B1140" s="269"/>
    </row>
    <row r="1141" spans="1:2" ht="12" x14ac:dyDescent="0.2">
      <c r="A1141" s="264" t="s">
        <v>23</v>
      </c>
      <c r="B1141" s="264">
        <v>40790</v>
      </c>
    </row>
    <row r="1142" spans="1:2" ht="12" x14ac:dyDescent="0.2">
      <c r="A1142" s="265"/>
      <c r="B1142" s="269"/>
    </row>
    <row r="1143" spans="1:2" ht="24" x14ac:dyDescent="0.2">
      <c r="A1143" s="266" t="s">
        <v>960</v>
      </c>
      <c r="B1143" s="268" t="s">
        <v>264</v>
      </c>
    </row>
    <row r="1144" spans="1:2" ht="12" x14ac:dyDescent="0.2">
      <c r="A1144" s="267"/>
      <c r="B1144" s="269"/>
    </row>
    <row r="1145" spans="1:2" ht="12" x14ac:dyDescent="0.2">
      <c r="A1145" s="264" t="s">
        <v>264</v>
      </c>
      <c r="B1145" s="264">
        <v>5775</v>
      </c>
    </row>
    <row r="1146" spans="1:2" ht="12" x14ac:dyDescent="0.2">
      <c r="A1146" s="265"/>
      <c r="B1146" s="269"/>
    </row>
    <row r="1147" spans="1:2" ht="12" x14ac:dyDescent="0.2">
      <c r="A1147" s="266" t="s">
        <v>961</v>
      </c>
      <c r="B1147" s="268" t="s">
        <v>265</v>
      </c>
    </row>
    <row r="1148" spans="1:2" ht="12" x14ac:dyDescent="0.2">
      <c r="A1148" s="267"/>
      <c r="B1148" s="269"/>
    </row>
    <row r="1149" spans="1:2" ht="12" x14ac:dyDescent="0.2">
      <c r="A1149" s="264" t="s">
        <v>265</v>
      </c>
      <c r="B1149" s="264">
        <v>41570</v>
      </c>
    </row>
    <row r="1150" spans="1:2" ht="12" x14ac:dyDescent="0.2">
      <c r="A1150" s="265"/>
      <c r="B1150" s="269"/>
    </row>
    <row r="1151" spans="1:2" ht="24" x14ac:dyDescent="0.2">
      <c r="A1151" s="266" t="s">
        <v>962</v>
      </c>
      <c r="B1151" s="268" t="s">
        <v>266</v>
      </c>
    </row>
    <row r="1152" spans="1:2" ht="12" x14ac:dyDescent="0.2">
      <c r="A1152" s="267"/>
      <c r="B1152" s="269"/>
    </row>
    <row r="1153" spans="1:2" ht="12" x14ac:dyDescent="0.2">
      <c r="A1153" s="264" t="s">
        <v>266</v>
      </c>
      <c r="B1153" s="264">
        <v>37660</v>
      </c>
    </row>
    <row r="1154" spans="1:2" ht="12" x14ac:dyDescent="0.2">
      <c r="A1154" s="265"/>
      <c r="B1154" s="269"/>
    </row>
    <row r="1155" spans="1:2" ht="36" x14ac:dyDescent="0.2">
      <c r="A1155" s="266" t="s">
        <v>963</v>
      </c>
      <c r="B1155" s="268" t="s">
        <v>267</v>
      </c>
    </row>
    <row r="1156" spans="1:2" ht="12" x14ac:dyDescent="0.2">
      <c r="A1156" s="267"/>
      <c r="B1156" s="269"/>
    </row>
    <row r="1157" spans="1:2" ht="12" x14ac:dyDescent="0.2">
      <c r="A1157" s="264" t="s">
        <v>267</v>
      </c>
      <c r="B1157" s="264">
        <v>39697</v>
      </c>
    </row>
    <row r="1158" spans="1:2" ht="12" x14ac:dyDescent="0.2">
      <c r="A1158" s="265"/>
      <c r="B1158" s="269"/>
    </row>
    <row r="1159" spans="1:2" ht="36" x14ac:dyDescent="0.2">
      <c r="A1159" s="266" t="s">
        <v>964</v>
      </c>
      <c r="B1159" s="268" t="s">
        <v>268</v>
      </c>
    </row>
    <row r="1160" spans="1:2" ht="12" x14ac:dyDescent="0.2">
      <c r="A1160" s="267"/>
      <c r="B1160" s="269"/>
    </row>
    <row r="1161" spans="1:2" ht="12" x14ac:dyDescent="0.2">
      <c r="A1161" s="264" t="s">
        <v>268</v>
      </c>
      <c r="B1161" s="264">
        <v>39696</v>
      </c>
    </row>
    <row r="1162" spans="1:2" ht="12" x14ac:dyDescent="0.2">
      <c r="A1162" s="265"/>
      <c r="B1162" s="269"/>
    </row>
    <row r="1163" spans="1:2" ht="84" x14ac:dyDescent="0.2">
      <c r="A1163" s="266" t="s">
        <v>965</v>
      </c>
      <c r="B1163" s="268" t="s">
        <v>269</v>
      </c>
    </row>
    <row r="1164" spans="1:2" ht="12" x14ac:dyDescent="0.2">
      <c r="A1164" s="267"/>
      <c r="B1164" s="269"/>
    </row>
    <row r="1165" spans="1:2" ht="24" x14ac:dyDescent="0.2">
      <c r="A1165" s="264" t="s">
        <v>269</v>
      </c>
      <c r="B1165" s="264">
        <v>45162</v>
      </c>
    </row>
    <row r="1166" spans="1:2" ht="12" x14ac:dyDescent="0.2">
      <c r="A1166" s="265"/>
      <c r="B1166" s="269"/>
    </row>
    <row r="1167" spans="1:2" ht="48" x14ac:dyDescent="0.2">
      <c r="A1167" s="266" t="s">
        <v>966</v>
      </c>
      <c r="B1167" s="268" t="s">
        <v>270</v>
      </c>
    </row>
    <row r="1168" spans="1:2" ht="12" x14ac:dyDescent="0.2">
      <c r="A1168" s="267"/>
      <c r="B1168" s="269"/>
    </row>
    <row r="1169" spans="1:2" ht="12" x14ac:dyDescent="0.2">
      <c r="A1169" s="264" t="s">
        <v>270</v>
      </c>
      <c r="B1169" s="264">
        <v>43344</v>
      </c>
    </row>
    <row r="1170" spans="1:2" ht="12" x14ac:dyDescent="0.2">
      <c r="A1170" s="265"/>
      <c r="B1170" s="269"/>
    </row>
    <row r="1171" spans="1:2" ht="48" x14ac:dyDescent="0.2">
      <c r="A1171" s="266" t="s">
        <v>967</v>
      </c>
      <c r="B1171" s="268" t="s">
        <v>271</v>
      </c>
    </row>
    <row r="1172" spans="1:2" ht="12" x14ac:dyDescent="0.2">
      <c r="A1172" s="267"/>
      <c r="B1172" s="269"/>
    </row>
    <row r="1173" spans="1:2" ht="12" x14ac:dyDescent="0.2">
      <c r="A1173" s="264" t="s">
        <v>271</v>
      </c>
      <c r="B1173" s="264">
        <v>43345</v>
      </c>
    </row>
    <row r="1174" spans="1:2" ht="12" x14ac:dyDescent="0.2">
      <c r="A1174" s="265"/>
      <c r="B1174" s="269"/>
    </row>
    <row r="1175" spans="1:2" ht="36" x14ac:dyDescent="0.2">
      <c r="A1175" s="266" t="s">
        <v>968</v>
      </c>
      <c r="B1175" s="268" t="s">
        <v>405</v>
      </c>
    </row>
    <row r="1176" spans="1:2" ht="12" x14ac:dyDescent="0.2">
      <c r="A1176" s="267"/>
      <c r="B1176" s="269"/>
    </row>
    <row r="1177" spans="1:2" ht="12" x14ac:dyDescent="0.2">
      <c r="A1177" s="264" t="s">
        <v>405</v>
      </c>
      <c r="B1177" s="264">
        <v>47814</v>
      </c>
    </row>
    <row r="1178" spans="1:2" ht="12" x14ac:dyDescent="0.2">
      <c r="A1178" s="265"/>
      <c r="B1178" s="269"/>
    </row>
    <row r="1179" spans="1:2" ht="12" x14ac:dyDescent="0.2">
      <c r="A1179" s="266" t="s">
        <v>969</v>
      </c>
      <c r="B1179" s="268" t="s">
        <v>272</v>
      </c>
    </row>
    <row r="1180" spans="1:2" ht="12" x14ac:dyDescent="0.2">
      <c r="A1180" s="267"/>
      <c r="B1180" s="269"/>
    </row>
    <row r="1181" spans="1:2" ht="12" x14ac:dyDescent="0.2">
      <c r="A1181" s="264" t="s">
        <v>272</v>
      </c>
      <c r="B1181" s="264">
        <v>42073</v>
      </c>
    </row>
    <row r="1182" spans="1:2" ht="12" x14ac:dyDescent="0.2">
      <c r="A1182" s="265"/>
      <c r="B1182" s="269"/>
    </row>
    <row r="1183" spans="1:2" ht="12" x14ac:dyDescent="0.2">
      <c r="A1183" s="266" t="s">
        <v>970</v>
      </c>
      <c r="B1183" s="268" t="s">
        <v>273</v>
      </c>
    </row>
    <row r="1184" spans="1:2" ht="12" x14ac:dyDescent="0.2">
      <c r="A1184" s="267"/>
      <c r="B1184" s="269"/>
    </row>
    <row r="1185" spans="1:2" ht="12" x14ac:dyDescent="0.2">
      <c r="A1185" s="264" t="s">
        <v>273</v>
      </c>
      <c r="B1185" s="264">
        <v>2967</v>
      </c>
    </row>
    <row r="1186" spans="1:2" ht="12" x14ac:dyDescent="0.2">
      <c r="A1186" s="265"/>
      <c r="B1186" s="269"/>
    </row>
    <row r="1187" spans="1:2" ht="24" x14ac:dyDescent="0.2">
      <c r="A1187" s="266" t="s">
        <v>971</v>
      </c>
      <c r="B1187" s="268" t="s">
        <v>274</v>
      </c>
    </row>
    <row r="1188" spans="1:2" ht="12" x14ac:dyDescent="0.2">
      <c r="A1188" s="267"/>
      <c r="B1188" s="269"/>
    </row>
    <row r="1189" spans="1:2" ht="12" x14ac:dyDescent="0.2">
      <c r="A1189" s="264" t="s">
        <v>274</v>
      </c>
      <c r="B1189" s="264">
        <v>2968</v>
      </c>
    </row>
    <row r="1190" spans="1:2" ht="12" x14ac:dyDescent="0.2">
      <c r="A1190" s="265"/>
      <c r="B1190" s="269"/>
    </row>
    <row r="1191" spans="1:2" ht="24" x14ac:dyDescent="0.2">
      <c r="A1191" s="266" t="s">
        <v>972</v>
      </c>
      <c r="B1191" s="268" t="s">
        <v>275</v>
      </c>
    </row>
    <row r="1192" spans="1:2" ht="12" x14ac:dyDescent="0.2">
      <c r="A1192" s="267"/>
      <c r="B1192" s="269"/>
    </row>
    <row r="1193" spans="1:2" ht="12" x14ac:dyDescent="0.2">
      <c r="A1193" s="264" t="s">
        <v>275</v>
      </c>
      <c r="B1193" s="264">
        <v>2972</v>
      </c>
    </row>
    <row r="1194" spans="1:2" ht="12" x14ac:dyDescent="0.2">
      <c r="A1194" s="265"/>
      <c r="B1194" s="269"/>
    </row>
    <row r="1195" spans="1:2" ht="12" x14ac:dyDescent="0.2">
      <c r="A1195" s="266" t="s">
        <v>973</v>
      </c>
      <c r="B1195" s="268" t="s">
        <v>406</v>
      </c>
    </row>
    <row r="1196" spans="1:2" ht="12" x14ac:dyDescent="0.2">
      <c r="A1196" s="267"/>
      <c r="B1196" s="269"/>
    </row>
    <row r="1197" spans="1:2" ht="12" x14ac:dyDescent="0.2">
      <c r="A1197" s="264" t="s">
        <v>406</v>
      </c>
      <c r="B1197" s="264">
        <v>63633</v>
      </c>
    </row>
    <row r="1198" spans="1:2" ht="12" x14ac:dyDescent="0.2">
      <c r="A1198" s="265"/>
      <c r="B1198" s="269"/>
    </row>
    <row r="1199" spans="1:2" ht="24" x14ac:dyDescent="0.2">
      <c r="A1199" s="266" t="s">
        <v>974</v>
      </c>
      <c r="B1199" s="268" t="s">
        <v>407</v>
      </c>
    </row>
    <row r="1200" spans="1:2" ht="12" x14ac:dyDescent="0.2">
      <c r="A1200" s="267"/>
      <c r="B1200" s="269"/>
    </row>
    <row r="1201" spans="1:2" ht="12" x14ac:dyDescent="0.2">
      <c r="A1201" s="264" t="s">
        <v>407</v>
      </c>
      <c r="B1201" s="264">
        <v>43418</v>
      </c>
    </row>
    <row r="1202" spans="1:2" ht="12" x14ac:dyDescent="0.2">
      <c r="A1202" s="265"/>
      <c r="B1202" s="269"/>
    </row>
    <row r="1203" spans="1:2" ht="12" x14ac:dyDescent="0.2">
      <c r="A1203" s="266" t="s">
        <v>975</v>
      </c>
      <c r="B1203" s="268" t="s">
        <v>276</v>
      </c>
    </row>
    <row r="1204" spans="1:2" ht="12" x14ac:dyDescent="0.2">
      <c r="A1204" s="267"/>
      <c r="B1204" s="269"/>
    </row>
    <row r="1205" spans="1:2" ht="12" x14ac:dyDescent="0.2">
      <c r="A1205" s="264" t="s">
        <v>276</v>
      </c>
      <c r="B1205" s="264">
        <v>34822</v>
      </c>
    </row>
    <row r="1206" spans="1:2" ht="12" x14ac:dyDescent="0.2">
      <c r="A1206" s="265"/>
      <c r="B1206" s="269"/>
    </row>
    <row r="1207" spans="1:2" ht="24" x14ac:dyDescent="0.2">
      <c r="A1207" s="266" t="s">
        <v>976</v>
      </c>
      <c r="B1207" s="268" t="s">
        <v>277</v>
      </c>
    </row>
    <row r="1208" spans="1:2" ht="12" x14ac:dyDescent="0.2">
      <c r="A1208" s="267"/>
      <c r="B1208" s="269"/>
    </row>
    <row r="1209" spans="1:2" ht="12" x14ac:dyDescent="0.2">
      <c r="A1209" s="264" t="s">
        <v>277</v>
      </c>
      <c r="B1209" s="264">
        <v>37962</v>
      </c>
    </row>
    <row r="1210" spans="1:2" ht="12" x14ac:dyDescent="0.2">
      <c r="A1210" s="265"/>
      <c r="B1210" s="269"/>
    </row>
    <row r="1211" spans="1:2" ht="12" x14ac:dyDescent="0.2">
      <c r="A1211" s="266" t="s">
        <v>977</v>
      </c>
      <c r="B1211" s="268" t="s">
        <v>438</v>
      </c>
    </row>
    <row r="1212" spans="1:2" ht="12" x14ac:dyDescent="0.2">
      <c r="A1212" s="267"/>
      <c r="B1212" s="269"/>
    </row>
    <row r="1213" spans="1:2" ht="12" x14ac:dyDescent="0.2">
      <c r="A1213" s="264" t="s">
        <v>438</v>
      </c>
      <c r="B1213" s="264">
        <v>41157</v>
      </c>
    </row>
    <row r="1214" spans="1:2" ht="12" x14ac:dyDescent="0.2">
      <c r="A1214" s="265"/>
      <c r="B1214" s="269"/>
    </row>
    <row r="1215" spans="1:2" ht="36" x14ac:dyDescent="0.2">
      <c r="A1215" s="266" t="s">
        <v>978</v>
      </c>
      <c r="B1215" s="268" t="s">
        <v>279</v>
      </c>
    </row>
    <row r="1216" spans="1:2" ht="12" x14ac:dyDescent="0.2">
      <c r="A1216" s="267"/>
      <c r="B1216" s="269"/>
    </row>
    <row r="1217" spans="1:2" ht="12" x14ac:dyDescent="0.2">
      <c r="A1217" s="264" t="s">
        <v>279</v>
      </c>
      <c r="B1217" s="264">
        <v>67005</v>
      </c>
    </row>
    <row r="1218" spans="1:2" ht="12" x14ac:dyDescent="0.2">
      <c r="A1218" s="265"/>
      <c r="B1218" s="269"/>
    </row>
    <row r="1219" spans="1:2" ht="24" x14ac:dyDescent="0.2">
      <c r="A1219" s="266" t="s">
        <v>979</v>
      </c>
      <c r="B1219" s="268" t="s">
        <v>280</v>
      </c>
    </row>
    <row r="1220" spans="1:2" ht="12" x14ac:dyDescent="0.2">
      <c r="A1220" s="267"/>
      <c r="B1220" s="269"/>
    </row>
    <row r="1221" spans="1:2" ht="12" x14ac:dyDescent="0.2">
      <c r="A1221" s="264" t="s">
        <v>280</v>
      </c>
      <c r="B1221" s="264">
        <v>38121</v>
      </c>
    </row>
    <row r="1222" spans="1:2" ht="12" x14ac:dyDescent="0.2">
      <c r="A1222" s="265"/>
      <c r="B1222" s="269"/>
    </row>
    <row r="1223" spans="1:2" ht="72" x14ac:dyDescent="0.2">
      <c r="A1223" s="266" t="s">
        <v>980</v>
      </c>
      <c r="B1223" s="268" t="s">
        <v>281</v>
      </c>
    </row>
    <row r="1224" spans="1:2" ht="12" x14ac:dyDescent="0.2">
      <c r="A1224" s="267"/>
      <c r="B1224" s="269"/>
    </row>
    <row r="1225" spans="1:2" ht="24" x14ac:dyDescent="0.2">
      <c r="A1225" s="264" t="s">
        <v>281</v>
      </c>
      <c r="B1225" s="264">
        <v>58976</v>
      </c>
    </row>
    <row r="1226" spans="1:2" ht="12" x14ac:dyDescent="0.2">
      <c r="A1226" s="265"/>
      <c r="B1226" s="269"/>
    </row>
    <row r="1227" spans="1:2" ht="24" x14ac:dyDescent="0.2">
      <c r="A1227" s="266" t="s">
        <v>981</v>
      </c>
      <c r="B1227" s="268" t="s">
        <v>471</v>
      </c>
    </row>
    <row r="1228" spans="1:2" ht="12" x14ac:dyDescent="0.2">
      <c r="A1228" s="267"/>
      <c r="B1228" s="269"/>
    </row>
    <row r="1229" spans="1:2" ht="12" x14ac:dyDescent="0.2">
      <c r="A1229" s="264" t="s">
        <v>282</v>
      </c>
      <c r="B1229" s="264">
        <v>20372</v>
      </c>
    </row>
    <row r="1230" spans="1:2" ht="12" x14ac:dyDescent="0.2">
      <c r="A1230" s="265"/>
      <c r="B1230" s="269"/>
    </row>
    <row r="1231" spans="1:2" ht="36" x14ac:dyDescent="0.2">
      <c r="A1231" s="266" t="s">
        <v>982</v>
      </c>
      <c r="B1231" s="268" t="s">
        <v>283</v>
      </c>
    </row>
    <row r="1232" spans="1:2" ht="12" x14ac:dyDescent="0.2">
      <c r="A1232" s="267"/>
      <c r="B1232" s="269"/>
    </row>
    <row r="1233" spans="1:2" ht="12" x14ac:dyDescent="0.2">
      <c r="A1233" s="264" t="s">
        <v>283</v>
      </c>
      <c r="B1233" s="264">
        <v>55373</v>
      </c>
    </row>
    <row r="1234" spans="1:2" ht="12" x14ac:dyDescent="0.2">
      <c r="A1234" s="265"/>
      <c r="B1234" s="269"/>
    </row>
    <row r="1235" spans="1:2" ht="48" x14ac:dyDescent="0.2">
      <c r="A1235" s="266" t="s">
        <v>983</v>
      </c>
      <c r="B1235" s="268" t="s">
        <v>284</v>
      </c>
    </row>
    <row r="1236" spans="1:2" ht="12" x14ac:dyDescent="0.2">
      <c r="A1236" s="267"/>
      <c r="B1236" s="269"/>
    </row>
    <row r="1237" spans="1:2" ht="12" x14ac:dyDescent="0.2">
      <c r="A1237" s="264" t="s">
        <v>284</v>
      </c>
      <c r="B1237" s="264">
        <v>54088</v>
      </c>
    </row>
    <row r="1238" spans="1:2" ht="12" x14ac:dyDescent="0.2">
      <c r="A1238" s="265"/>
      <c r="B1238" s="269"/>
    </row>
    <row r="1239" spans="1:2" ht="24" x14ac:dyDescent="0.2">
      <c r="A1239" s="266" t="s">
        <v>984</v>
      </c>
      <c r="B1239" s="268" t="s">
        <v>285</v>
      </c>
    </row>
    <row r="1240" spans="1:2" ht="12" x14ac:dyDescent="0.2">
      <c r="A1240" s="267"/>
      <c r="B1240" s="269"/>
    </row>
    <row r="1241" spans="1:2" ht="12" x14ac:dyDescent="0.2">
      <c r="A1241" s="264" t="s">
        <v>285</v>
      </c>
      <c r="B1241" s="264">
        <v>51778</v>
      </c>
    </row>
    <row r="1242" spans="1:2" ht="12" x14ac:dyDescent="0.2">
      <c r="A1242" s="265"/>
      <c r="B1242" s="269"/>
    </row>
    <row r="1243" spans="1:2" ht="24" x14ac:dyDescent="0.2">
      <c r="A1243" s="266" t="s">
        <v>985</v>
      </c>
      <c r="B1243" s="268" t="s">
        <v>286</v>
      </c>
    </row>
    <row r="1244" spans="1:2" ht="12" x14ac:dyDescent="0.2">
      <c r="A1244" s="267"/>
      <c r="B1244" s="269"/>
    </row>
    <row r="1245" spans="1:2" ht="12" x14ac:dyDescent="0.2">
      <c r="A1245" s="264" t="s">
        <v>286</v>
      </c>
      <c r="B1245" s="264">
        <v>55256</v>
      </c>
    </row>
    <row r="1246" spans="1:2" ht="12" x14ac:dyDescent="0.2">
      <c r="A1246" s="265"/>
      <c r="B1246" s="269"/>
    </row>
    <row r="1247" spans="1:2" ht="24" x14ac:dyDescent="0.2">
      <c r="A1247" s="266" t="s">
        <v>986</v>
      </c>
      <c r="B1247" s="268" t="s">
        <v>287</v>
      </c>
    </row>
    <row r="1248" spans="1:2" ht="12" x14ac:dyDescent="0.2">
      <c r="A1248" s="267"/>
      <c r="B1248" s="269"/>
    </row>
    <row r="1249" spans="1:2" ht="12" x14ac:dyDescent="0.2">
      <c r="A1249" s="264" t="s">
        <v>287</v>
      </c>
      <c r="B1249" s="264">
        <v>42240</v>
      </c>
    </row>
    <row r="1250" spans="1:2" ht="12" x14ac:dyDescent="0.2">
      <c r="A1250" s="265"/>
      <c r="B1250" s="269"/>
    </row>
    <row r="1251" spans="1:2" ht="48" x14ac:dyDescent="0.2">
      <c r="A1251" s="266" t="s">
        <v>987</v>
      </c>
      <c r="B1251" s="268" t="s">
        <v>472</v>
      </c>
    </row>
    <row r="1252" spans="1:2" ht="12" x14ac:dyDescent="0.2">
      <c r="A1252" s="267"/>
      <c r="B1252" s="269"/>
    </row>
    <row r="1253" spans="1:2" ht="12" x14ac:dyDescent="0.2">
      <c r="A1253" s="264" t="s">
        <v>288</v>
      </c>
      <c r="B1253" s="264">
        <v>46134</v>
      </c>
    </row>
    <row r="1254" spans="1:2" ht="12" x14ac:dyDescent="0.2">
      <c r="A1254" s="265"/>
      <c r="B1254" s="269"/>
    </row>
    <row r="1255" spans="1:2" ht="12" x14ac:dyDescent="0.2">
      <c r="A1255" s="266" t="s">
        <v>988</v>
      </c>
      <c r="B1255" s="268" t="s">
        <v>289</v>
      </c>
    </row>
    <row r="1256" spans="1:2" ht="12" x14ac:dyDescent="0.2">
      <c r="A1256" s="267"/>
      <c r="B1256" s="269"/>
    </row>
    <row r="1257" spans="1:2" ht="12" x14ac:dyDescent="0.2">
      <c r="A1257" s="264" t="s">
        <v>289</v>
      </c>
      <c r="B1257" s="264">
        <v>34073</v>
      </c>
    </row>
    <row r="1258" spans="1:2" ht="12" x14ac:dyDescent="0.2">
      <c r="A1258" s="265"/>
      <c r="B1258" s="269"/>
    </row>
    <row r="1259" spans="1:2" ht="48" x14ac:dyDescent="0.2">
      <c r="A1259" s="266" t="s">
        <v>989</v>
      </c>
      <c r="B1259" s="268" t="s">
        <v>473</v>
      </c>
    </row>
    <row r="1260" spans="1:2" ht="12" x14ac:dyDescent="0.2">
      <c r="A1260" s="267"/>
      <c r="B1260" s="269"/>
    </row>
    <row r="1261" spans="1:2" ht="12" x14ac:dyDescent="0.2">
      <c r="A1261" s="264" t="s">
        <v>290</v>
      </c>
      <c r="B1261" s="264">
        <v>34957</v>
      </c>
    </row>
    <row r="1262" spans="1:2" ht="12" x14ac:dyDescent="0.2">
      <c r="A1262" s="265"/>
      <c r="B1262" s="269"/>
    </row>
    <row r="1263" spans="1:2" ht="24" x14ac:dyDescent="0.2">
      <c r="A1263" s="266" t="s">
        <v>990</v>
      </c>
      <c r="B1263" s="268" t="s">
        <v>408</v>
      </c>
    </row>
    <row r="1264" spans="1:2" ht="12" x14ac:dyDescent="0.2">
      <c r="A1264" s="267"/>
      <c r="B1264" s="269"/>
    </row>
    <row r="1265" spans="1:2" ht="12" x14ac:dyDescent="0.2">
      <c r="A1265" s="264" t="s">
        <v>408</v>
      </c>
      <c r="B1265" s="264">
        <v>32768</v>
      </c>
    </row>
    <row r="1266" spans="1:2" ht="12" x14ac:dyDescent="0.2">
      <c r="A1266" s="265"/>
      <c r="B1266" s="269"/>
    </row>
    <row r="1267" spans="1:2" ht="24" x14ac:dyDescent="0.2">
      <c r="A1267" s="266" t="s">
        <v>991</v>
      </c>
      <c r="B1267" s="268" t="s">
        <v>291</v>
      </c>
    </row>
    <row r="1268" spans="1:2" ht="12" x14ac:dyDescent="0.2">
      <c r="A1268" s="267"/>
      <c r="B1268" s="269"/>
    </row>
    <row r="1269" spans="1:2" ht="12" x14ac:dyDescent="0.2">
      <c r="A1269" s="264" t="s">
        <v>291</v>
      </c>
      <c r="B1269" s="264">
        <v>41282</v>
      </c>
    </row>
    <row r="1270" spans="1:2" ht="12" x14ac:dyDescent="0.2">
      <c r="A1270" s="265"/>
      <c r="B1270" s="269"/>
    </row>
    <row r="1271" spans="1:2" ht="24" x14ac:dyDescent="0.2">
      <c r="A1271" s="266" t="s">
        <v>992</v>
      </c>
      <c r="B1271" s="268" t="s">
        <v>292</v>
      </c>
    </row>
    <row r="1272" spans="1:2" ht="12" x14ac:dyDescent="0.2">
      <c r="A1272" s="267"/>
      <c r="B1272" s="269"/>
    </row>
    <row r="1273" spans="1:2" ht="12" x14ac:dyDescent="0.2">
      <c r="A1273" s="264" t="s">
        <v>292</v>
      </c>
      <c r="B1273" s="264">
        <v>52863</v>
      </c>
    </row>
    <row r="1274" spans="1:2" ht="12" x14ac:dyDescent="0.2">
      <c r="A1274" s="265"/>
      <c r="B1274" s="269"/>
    </row>
    <row r="1275" spans="1:2" ht="12" x14ac:dyDescent="0.2">
      <c r="A1275" s="266" t="s">
        <v>993</v>
      </c>
      <c r="B1275" s="268" t="s">
        <v>409</v>
      </c>
    </row>
    <row r="1276" spans="1:2" ht="12" x14ac:dyDescent="0.2">
      <c r="A1276" s="267"/>
      <c r="B1276" s="269"/>
    </row>
    <row r="1277" spans="1:2" ht="12" x14ac:dyDescent="0.2">
      <c r="A1277" s="264" t="s">
        <v>409</v>
      </c>
      <c r="B1277" s="264">
        <v>41302</v>
      </c>
    </row>
    <row r="1278" spans="1:2" ht="12" x14ac:dyDescent="0.2">
      <c r="A1278" s="265"/>
      <c r="B1278" s="269"/>
    </row>
    <row r="1279" spans="1:2" ht="24" x14ac:dyDescent="0.2">
      <c r="A1279" s="266" t="s">
        <v>994</v>
      </c>
      <c r="B1279" s="268" t="s">
        <v>410</v>
      </c>
    </row>
    <row r="1280" spans="1:2" ht="12" x14ac:dyDescent="0.2">
      <c r="A1280" s="267"/>
      <c r="B1280" s="269"/>
    </row>
    <row r="1281" spans="1:2" ht="12" x14ac:dyDescent="0.2">
      <c r="A1281" s="264" t="s">
        <v>410</v>
      </c>
      <c r="B1281" s="264">
        <v>63601</v>
      </c>
    </row>
    <row r="1282" spans="1:2" ht="12" x14ac:dyDescent="0.2">
      <c r="A1282" s="265"/>
      <c r="B1282" s="269"/>
    </row>
    <row r="1283" spans="1:2" ht="60" x14ac:dyDescent="0.2">
      <c r="A1283" s="266" t="s">
        <v>995</v>
      </c>
      <c r="B1283" s="268" t="s">
        <v>411</v>
      </c>
    </row>
    <row r="1284" spans="1:2" ht="12" x14ac:dyDescent="0.2">
      <c r="A1284" s="267"/>
      <c r="B1284" s="269"/>
    </row>
    <row r="1285" spans="1:2" ht="12" x14ac:dyDescent="0.2">
      <c r="A1285" s="264" t="s">
        <v>411</v>
      </c>
      <c r="B1285" s="264">
        <v>51885</v>
      </c>
    </row>
    <row r="1286" spans="1:2" ht="12" x14ac:dyDescent="0.2">
      <c r="A1286" s="265"/>
      <c r="B1286" s="269"/>
    </row>
    <row r="1287" spans="1:2" ht="84" x14ac:dyDescent="0.2">
      <c r="A1287" s="266" t="s">
        <v>996</v>
      </c>
      <c r="B1287" s="268" t="s">
        <v>412</v>
      </c>
    </row>
    <row r="1288" spans="1:2" ht="12" x14ac:dyDescent="0.2">
      <c r="A1288" s="267"/>
      <c r="B1288" s="269"/>
    </row>
    <row r="1289" spans="1:2" ht="12" x14ac:dyDescent="0.2">
      <c r="A1289" s="264" t="s">
        <v>412</v>
      </c>
      <c r="B1289" s="264">
        <v>46846</v>
      </c>
    </row>
    <row r="1290" spans="1:2" ht="12" x14ac:dyDescent="0.2">
      <c r="A1290" s="265"/>
      <c r="B1290" s="269"/>
    </row>
    <row r="1291" spans="1:2" ht="72" x14ac:dyDescent="0.2">
      <c r="A1291" s="266" t="s">
        <v>997</v>
      </c>
      <c r="B1291" s="268" t="s">
        <v>293</v>
      </c>
    </row>
    <row r="1292" spans="1:2" ht="12" x14ac:dyDescent="0.2">
      <c r="A1292" s="267"/>
      <c r="B1292" s="269"/>
    </row>
    <row r="1293" spans="1:2" ht="12" x14ac:dyDescent="0.2">
      <c r="A1293" s="264" t="s">
        <v>293</v>
      </c>
      <c r="B1293" s="264">
        <v>39845</v>
      </c>
    </row>
    <row r="1294" spans="1:2" ht="12" x14ac:dyDescent="0.2">
      <c r="A1294" s="265"/>
      <c r="B1294" s="269"/>
    </row>
    <row r="1295" spans="1:2" ht="24" x14ac:dyDescent="0.2">
      <c r="A1295" s="266" t="s">
        <v>998</v>
      </c>
      <c r="B1295" s="268" t="s">
        <v>294</v>
      </c>
    </row>
    <row r="1296" spans="1:2" ht="12" x14ac:dyDescent="0.2">
      <c r="A1296" s="267"/>
      <c r="B1296" s="269"/>
    </row>
    <row r="1297" spans="1:2" ht="12" x14ac:dyDescent="0.2">
      <c r="A1297" s="264" t="s">
        <v>294</v>
      </c>
      <c r="B1297" s="264">
        <v>34847</v>
      </c>
    </row>
    <row r="1298" spans="1:2" ht="12" x14ac:dyDescent="0.2">
      <c r="A1298" s="265"/>
      <c r="B1298" s="269"/>
    </row>
    <row r="1299" spans="1:2" ht="24" x14ac:dyDescent="0.2">
      <c r="A1299" s="266" t="s">
        <v>999</v>
      </c>
      <c r="B1299" s="268" t="s">
        <v>297</v>
      </c>
    </row>
    <row r="1300" spans="1:2" ht="12" x14ac:dyDescent="0.2">
      <c r="A1300" s="267"/>
      <c r="B1300" s="269"/>
    </row>
    <row r="1301" spans="1:2" ht="12" x14ac:dyDescent="0.2">
      <c r="A1301" s="264" t="s">
        <v>297</v>
      </c>
      <c r="B1301" s="264">
        <v>63805</v>
      </c>
    </row>
    <row r="1302" spans="1:2" ht="12" x14ac:dyDescent="0.2">
      <c r="A1302" s="265"/>
      <c r="B1302" s="269"/>
    </row>
    <row r="1303" spans="1:2" ht="12" x14ac:dyDescent="0.2">
      <c r="A1303" s="266" t="s">
        <v>1000</v>
      </c>
      <c r="B1303" s="268" t="s">
        <v>298</v>
      </c>
    </row>
    <row r="1304" spans="1:2" ht="12" x14ac:dyDescent="0.2">
      <c r="A1304" s="267"/>
      <c r="B1304" s="269"/>
    </row>
    <row r="1305" spans="1:2" ht="12" x14ac:dyDescent="0.2">
      <c r="A1305" s="264" t="s">
        <v>298</v>
      </c>
      <c r="B1305" s="264">
        <v>44929</v>
      </c>
    </row>
    <row r="1306" spans="1:2" ht="12" x14ac:dyDescent="0.2">
      <c r="A1306" s="265"/>
      <c r="B1306" s="269"/>
    </row>
    <row r="1307" spans="1:2" ht="60" x14ac:dyDescent="0.2">
      <c r="A1307" s="266" t="s">
        <v>1001</v>
      </c>
      <c r="B1307" s="268" t="s">
        <v>299</v>
      </c>
    </row>
    <row r="1308" spans="1:2" ht="12" x14ac:dyDescent="0.2">
      <c r="A1308" s="267"/>
      <c r="B1308" s="269"/>
    </row>
    <row r="1309" spans="1:2" ht="12" x14ac:dyDescent="0.2">
      <c r="A1309" s="264" t="s">
        <v>299</v>
      </c>
      <c r="B1309" s="264">
        <v>40333</v>
      </c>
    </row>
    <row r="1310" spans="1:2" ht="12" x14ac:dyDescent="0.2">
      <c r="A1310" s="265"/>
      <c r="B1310" s="269"/>
    </row>
    <row r="1311" spans="1:2" ht="36" x14ac:dyDescent="0.2">
      <c r="A1311" s="266" t="s">
        <v>1002</v>
      </c>
      <c r="B1311" s="268" t="s">
        <v>300</v>
      </c>
    </row>
    <row r="1312" spans="1:2" ht="12" x14ac:dyDescent="0.2">
      <c r="A1312" s="267"/>
      <c r="B1312" s="269"/>
    </row>
    <row r="1313" spans="1:2" ht="12" x14ac:dyDescent="0.2">
      <c r="A1313" s="264" t="s">
        <v>300</v>
      </c>
      <c r="B1313" s="264">
        <v>3179</v>
      </c>
    </row>
    <row r="1314" spans="1:2" ht="12" x14ac:dyDescent="0.2">
      <c r="A1314" s="265"/>
      <c r="B1314" s="269"/>
    </row>
    <row r="1315" spans="1:2" ht="24" x14ac:dyDescent="0.2">
      <c r="A1315" s="266" t="s">
        <v>1003</v>
      </c>
      <c r="B1315" s="268" t="s">
        <v>301</v>
      </c>
    </row>
    <row r="1316" spans="1:2" ht="12" x14ac:dyDescent="0.2">
      <c r="A1316" s="267"/>
      <c r="B1316" s="269"/>
    </row>
    <row r="1317" spans="1:2" ht="12" x14ac:dyDescent="0.2">
      <c r="A1317" s="264" t="s">
        <v>301</v>
      </c>
      <c r="B1317" s="264">
        <v>42436</v>
      </c>
    </row>
    <row r="1318" spans="1:2" ht="12" x14ac:dyDescent="0.2">
      <c r="A1318" s="265"/>
      <c r="B1318" s="269"/>
    </row>
    <row r="1319" spans="1:2" ht="24" x14ac:dyDescent="0.2">
      <c r="A1319" s="266" t="s">
        <v>1004</v>
      </c>
      <c r="B1319" s="268" t="s">
        <v>413</v>
      </c>
    </row>
    <row r="1320" spans="1:2" ht="12" x14ac:dyDescent="0.2">
      <c r="A1320" s="267"/>
      <c r="B1320" s="269"/>
    </row>
    <row r="1321" spans="1:2" ht="12" x14ac:dyDescent="0.2">
      <c r="A1321" s="264" t="s">
        <v>413</v>
      </c>
      <c r="B1321" s="264">
        <v>48726</v>
      </c>
    </row>
    <row r="1322" spans="1:2" ht="12" x14ac:dyDescent="0.2">
      <c r="A1322" s="265"/>
      <c r="B1322" s="269"/>
    </row>
    <row r="1323" spans="1:2" ht="12" x14ac:dyDescent="0.2">
      <c r="A1323" s="266" t="s">
        <v>1005</v>
      </c>
      <c r="B1323" s="268" t="s">
        <v>414</v>
      </c>
    </row>
    <row r="1324" spans="1:2" ht="12" x14ac:dyDescent="0.2">
      <c r="A1324" s="267"/>
      <c r="B1324" s="269"/>
    </row>
    <row r="1325" spans="1:2" ht="12" x14ac:dyDescent="0.2">
      <c r="A1325" s="264" t="s">
        <v>414</v>
      </c>
      <c r="B1325" s="264">
        <v>44668</v>
      </c>
    </row>
    <row r="1326" spans="1:2" ht="12" x14ac:dyDescent="0.2">
      <c r="A1326" s="265"/>
      <c r="B1326" s="269"/>
    </row>
    <row r="1327" spans="1:2" ht="12" x14ac:dyDescent="0.2">
      <c r="A1327" s="266" t="s">
        <v>1006</v>
      </c>
      <c r="B1327" s="268" t="s">
        <v>22</v>
      </c>
    </row>
    <row r="1328" spans="1:2" ht="12" x14ac:dyDescent="0.2">
      <c r="A1328" s="267"/>
      <c r="B1328" s="269"/>
    </row>
    <row r="1329" spans="1:2" ht="12" x14ac:dyDescent="0.2">
      <c r="A1329" s="264" t="s">
        <v>22</v>
      </c>
      <c r="B1329" s="264">
        <v>69256</v>
      </c>
    </row>
    <row r="1330" spans="1:2" ht="12" x14ac:dyDescent="0.2">
      <c r="A1330" s="265"/>
      <c r="B1330" s="269"/>
    </row>
    <row r="1331" spans="1:2" ht="24" x14ac:dyDescent="0.2">
      <c r="A1331" s="266" t="s">
        <v>1007</v>
      </c>
      <c r="B1331" s="268" t="s">
        <v>302</v>
      </c>
    </row>
    <row r="1332" spans="1:2" ht="12" x14ac:dyDescent="0.2">
      <c r="A1332" s="267"/>
      <c r="B1332" s="269"/>
    </row>
    <row r="1333" spans="1:2" ht="12" x14ac:dyDescent="0.2">
      <c r="A1333" s="264" t="s">
        <v>302</v>
      </c>
      <c r="B1333" s="264">
        <v>41579</v>
      </c>
    </row>
    <row r="1334" spans="1:2" ht="12" x14ac:dyDescent="0.2">
      <c r="A1334" s="265"/>
      <c r="B1334" s="269"/>
    </row>
    <row r="1335" spans="1:2" ht="12" x14ac:dyDescent="0.2">
      <c r="A1335" s="266" t="s">
        <v>1008</v>
      </c>
      <c r="B1335" s="268" t="s">
        <v>303</v>
      </c>
    </row>
    <row r="1336" spans="1:2" ht="12" x14ac:dyDescent="0.2">
      <c r="A1336" s="267"/>
      <c r="B1336" s="269"/>
    </row>
    <row r="1337" spans="1:2" ht="12" x14ac:dyDescent="0.2">
      <c r="A1337" s="264" t="s">
        <v>303</v>
      </c>
      <c r="B1337" s="264">
        <v>3248</v>
      </c>
    </row>
    <row r="1338" spans="1:2" ht="12" x14ac:dyDescent="0.2">
      <c r="A1338" s="265"/>
      <c r="B1338" s="269"/>
    </row>
    <row r="1339" spans="1:2" ht="24" x14ac:dyDescent="0.2">
      <c r="A1339" s="266" t="s">
        <v>1009</v>
      </c>
      <c r="B1339" s="268" t="s">
        <v>304</v>
      </c>
    </row>
    <row r="1340" spans="1:2" ht="12" x14ac:dyDescent="0.2">
      <c r="A1340" s="267"/>
      <c r="B1340" s="269"/>
    </row>
    <row r="1341" spans="1:2" ht="12" x14ac:dyDescent="0.2">
      <c r="A1341" s="264" t="s">
        <v>304</v>
      </c>
      <c r="B1341" s="264">
        <v>21008</v>
      </c>
    </row>
    <row r="1342" spans="1:2" ht="12" x14ac:dyDescent="0.2">
      <c r="A1342" s="265"/>
      <c r="B1342" s="269"/>
    </row>
    <row r="1343" spans="1:2" ht="36" x14ac:dyDescent="0.2">
      <c r="A1343" s="266" t="s">
        <v>1010</v>
      </c>
      <c r="B1343" s="268" t="s">
        <v>305</v>
      </c>
    </row>
    <row r="1344" spans="1:2" ht="12" x14ac:dyDescent="0.2">
      <c r="A1344" s="267"/>
      <c r="B1344" s="269"/>
    </row>
    <row r="1345" spans="1:2" ht="12" x14ac:dyDescent="0.2">
      <c r="A1345" s="264" t="s">
        <v>305</v>
      </c>
      <c r="B1345" s="264">
        <v>33485</v>
      </c>
    </row>
    <row r="1346" spans="1:2" ht="12" x14ac:dyDescent="0.2">
      <c r="A1346" s="265"/>
      <c r="B1346" s="269"/>
    </row>
    <row r="1347" spans="1:2" ht="48" x14ac:dyDescent="0.2">
      <c r="A1347" s="266" t="s">
        <v>1011</v>
      </c>
      <c r="B1347" s="268" t="s">
        <v>306</v>
      </c>
    </row>
    <row r="1348" spans="1:2" ht="12" x14ac:dyDescent="0.2">
      <c r="A1348" s="267"/>
      <c r="B1348" s="269"/>
    </row>
    <row r="1349" spans="1:2" ht="12" x14ac:dyDescent="0.2">
      <c r="A1349" s="264" t="s">
        <v>306</v>
      </c>
      <c r="B1349" s="264">
        <v>43574</v>
      </c>
    </row>
    <row r="1350" spans="1:2" ht="12" x14ac:dyDescent="0.2">
      <c r="A1350" s="265"/>
      <c r="B1350" s="269"/>
    </row>
    <row r="1351" spans="1:2" ht="12" x14ac:dyDescent="0.2">
      <c r="A1351" s="266" t="s">
        <v>1012</v>
      </c>
      <c r="B1351" s="268" t="s">
        <v>307</v>
      </c>
    </row>
    <row r="1352" spans="1:2" ht="12" x14ac:dyDescent="0.2">
      <c r="A1352" s="267"/>
      <c r="B1352" s="269"/>
    </row>
    <row r="1353" spans="1:2" ht="12" x14ac:dyDescent="0.2">
      <c r="A1353" s="264" t="s">
        <v>307</v>
      </c>
      <c r="B1353" s="264">
        <v>41582</v>
      </c>
    </row>
    <row r="1354" spans="1:2" ht="12" x14ac:dyDescent="0.2">
      <c r="A1354" s="265"/>
      <c r="B1354" s="269"/>
    </row>
    <row r="1355" spans="1:2" ht="36" x14ac:dyDescent="0.2">
      <c r="A1355" s="266" t="s">
        <v>1013</v>
      </c>
      <c r="B1355" s="268" t="s">
        <v>308</v>
      </c>
    </row>
    <row r="1356" spans="1:2" ht="12" x14ac:dyDescent="0.2">
      <c r="A1356" s="267"/>
      <c r="B1356" s="269"/>
    </row>
    <row r="1357" spans="1:2" ht="12" x14ac:dyDescent="0.2">
      <c r="A1357" s="264" t="s">
        <v>308</v>
      </c>
      <c r="B1357" s="264">
        <v>64444</v>
      </c>
    </row>
    <row r="1358" spans="1:2" ht="12" x14ac:dyDescent="0.2">
      <c r="A1358" s="265"/>
      <c r="B1358" s="269"/>
    </row>
    <row r="1359" spans="1:2" ht="12" x14ac:dyDescent="0.2">
      <c r="A1359" s="266" t="s">
        <v>1014</v>
      </c>
      <c r="B1359" s="268" t="s">
        <v>309</v>
      </c>
    </row>
    <row r="1360" spans="1:2" ht="12" x14ac:dyDescent="0.2">
      <c r="A1360" s="267"/>
      <c r="B1360" s="269"/>
    </row>
    <row r="1361" spans="1:2" ht="12" x14ac:dyDescent="0.2">
      <c r="A1361" s="264" t="s">
        <v>309</v>
      </c>
      <c r="B1361" s="264">
        <v>39205</v>
      </c>
    </row>
    <row r="1362" spans="1:2" ht="12" x14ac:dyDescent="0.2">
      <c r="A1362" s="265"/>
      <c r="B1362" s="269"/>
    </row>
    <row r="1363" spans="1:2" ht="24" x14ac:dyDescent="0.2">
      <c r="A1363" s="266" t="s">
        <v>1015</v>
      </c>
      <c r="B1363" s="268" t="s">
        <v>310</v>
      </c>
    </row>
    <row r="1364" spans="1:2" ht="12" x14ac:dyDescent="0.2">
      <c r="A1364" s="267"/>
      <c r="B1364" s="269"/>
    </row>
    <row r="1365" spans="1:2" ht="12" x14ac:dyDescent="0.2">
      <c r="A1365" s="264" t="s">
        <v>310</v>
      </c>
      <c r="B1365" s="264">
        <v>58270</v>
      </c>
    </row>
    <row r="1366" spans="1:2" ht="12" x14ac:dyDescent="0.2">
      <c r="A1366" s="265"/>
      <c r="B1366" s="269"/>
    </row>
    <row r="1367" spans="1:2" ht="12" x14ac:dyDescent="0.2">
      <c r="A1367" s="266" t="s">
        <v>1016</v>
      </c>
      <c r="B1367" s="268" t="s">
        <v>474</v>
      </c>
    </row>
    <row r="1368" spans="1:2" ht="12" x14ac:dyDescent="0.2">
      <c r="A1368" s="267"/>
      <c r="B1368" s="269"/>
    </row>
    <row r="1369" spans="1:2" ht="12" x14ac:dyDescent="0.2">
      <c r="A1369" s="264" t="s">
        <v>311</v>
      </c>
      <c r="B1369" s="264">
        <v>53280</v>
      </c>
    </row>
    <row r="1370" spans="1:2" ht="12" x14ac:dyDescent="0.2">
      <c r="A1370" s="265"/>
      <c r="B1370" s="269"/>
    </row>
    <row r="1371" spans="1:2" ht="36" x14ac:dyDescent="0.2">
      <c r="A1371" s="266" t="s">
        <v>1017</v>
      </c>
      <c r="B1371" s="268" t="s">
        <v>312</v>
      </c>
    </row>
    <row r="1372" spans="1:2" ht="12" x14ac:dyDescent="0.2">
      <c r="A1372" s="267"/>
      <c r="B1372" s="269"/>
    </row>
    <row r="1373" spans="1:2" ht="12" x14ac:dyDescent="0.2">
      <c r="A1373" s="264" t="s">
        <v>312</v>
      </c>
      <c r="B1373" s="264">
        <v>48475</v>
      </c>
    </row>
    <row r="1374" spans="1:2" ht="12" x14ac:dyDescent="0.2">
      <c r="A1374" s="265"/>
      <c r="B1374" s="269"/>
    </row>
    <row r="1375" spans="1:2" ht="12" x14ac:dyDescent="0.2">
      <c r="A1375" s="266" t="s">
        <v>1018</v>
      </c>
      <c r="B1375" s="268" t="s">
        <v>415</v>
      </c>
    </row>
    <row r="1376" spans="1:2" ht="12" x14ac:dyDescent="0.2">
      <c r="A1376" s="267"/>
      <c r="B1376" s="269"/>
    </row>
    <row r="1377" spans="1:2" ht="12" x14ac:dyDescent="0.2">
      <c r="A1377" s="264" t="s">
        <v>415</v>
      </c>
      <c r="B1377" s="264">
        <v>41314</v>
      </c>
    </row>
    <row r="1378" spans="1:2" ht="12" x14ac:dyDescent="0.2">
      <c r="A1378" s="265"/>
      <c r="B1378" s="269"/>
    </row>
    <row r="1379" spans="1:2" ht="24" x14ac:dyDescent="0.2">
      <c r="A1379" s="266" t="s">
        <v>1019</v>
      </c>
      <c r="B1379" s="268" t="s">
        <v>313</v>
      </c>
    </row>
    <row r="1380" spans="1:2" ht="12" x14ac:dyDescent="0.2">
      <c r="A1380" s="267"/>
      <c r="B1380" s="269"/>
    </row>
    <row r="1381" spans="1:2" ht="12" x14ac:dyDescent="0.2">
      <c r="A1381" s="264" t="s">
        <v>313</v>
      </c>
      <c r="B1381" s="264">
        <v>41194</v>
      </c>
    </row>
    <row r="1382" spans="1:2" ht="12" x14ac:dyDescent="0.2">
      <c r="A1382" s="265"/>
      <c r="B1382" s="269"/>
    </row>
    <row r="1383" spans="1:2" ht="48" x14ac:dyDescent="0.2">
      <c r="A1383" s="266" t="s">
        <v>1020</v>
      </c>
      <c r="B1383" s="268" t="s">
        <v>314</v>
      </c>
    </row>
    <row r="1384" spans="1:2" ht="12" x14ac:dyDescent="0.2">
      <c r="A1384" s="267"/>
      <c r="B1384" s="269"/>
    </row>
    <row r="1385" spans="1:2" ht="12" x14ac:dyDescent="0.2">
      <c r="A1385" s="264" t="s">
        <v>314</v>
      </c>
      <c r="B1385" s="264">
        <v>62214</v>
      </c>
    </row>
    <row r="1386" spans="1:2" ht="12" x14ac:dyDescent="0.2">
      <c r="A1386" s="265"/>
      <c r="B1386" s="269"/>
    </row>
    <row r="1387" spans="1:2" ht="36" x14ac:dyDescent="0.2">
      <c r="A1387" s="266" t="s">
        <v>1021</v>
      </c>
      <c r="B1387" s="268" t="s">
        <v>315</v>
      </c>
    </row>
    <row r="1388" spans="1:2" ht="12" x14ac:dyDescent="0.2">
      <c r="A1388" s="267"/>
      <c r="B1388" s="269"/>
    </row>
    <row r="1389" spans="1:2" ht="12" x14ac:dyDescent="0.2">
      <c r="A1389" s="264" t="s">
        <v>315</v>
      </c>
      <c r="B1389" s="264">
        <v>17801</v>
      </c>
    </row>
    <row r="1390" spans="1:2" ht="12" x14ac:dyDescent="0.2">
      <c r="A1390" s="265"/>
      <c r="B1390" s="269"/>
    </row>
    <row r="1391" spans="1:2" ht="12" x14ac:dyDescent="0.2">
      <c r="A1391" s="266" t="s">
        <v>1022</v>
      </c>
      <c r="B1391" s="268" t="s">
        <v>316</v>
      </c>
    </row>
    <row r="1392" spans="1:2" ht="12" x14ac:dyDescent="0.2">
      <c r="A1392" s="267"/>
      <c r="B1392" s="269"/>
    </row>
    <row r="1393" spans="1:2" ht="12" x14ac:dyDescent="0.2">
      <c r="A1393" s="264" t="s">
        <v>316</v>
      </c>
      <c r="B1393" s="264">
        <v>17811</v>
      </c>
    </row>
    <row r="1394" spans="1:2" ht="12" x14ac:dyDescent="0.2">
      <c r="A1394" s="265"/>
      <c r="B1394" s="269"/>
    </row>
    <row r="1395" spans="1:2" ht="12" x14ac:dyDescent="0.2">
      <c r="A1395" s="266" t="s">
        <v>1023</v>
      </c>
      <c r="B1395" s="268" t="s">
        <v>317</v>
      </c>
    </row>
    <row r="1396" spans="1:2" ht="12" x14ac:dyDescent="0.2">
      <c r="A1396" s="267"/>
      <c r="B1396" s="269"/>
    </row>
    <row r="1397" spans="1:2" ht="12" x14ac:dyDescent="0.2">
      <c r="A1397" s="264" t="s">
        <v>317</v>
      </c>
      <c r="B1397" s="264">
        <v>17812</v>
      </c>
    </row>
    <row r="1398" spans="1:2" ht="12" x14ac:dyDescent="0.2">
      <c r="A1398" s="265"/>
      <c r="B1398" s="269"/>
    </row>
    <row r="1399" spans="1:2" ht="12" x14ac:dyDescent="0.2">
      <c r="A1399" s="266" t="s">
        <v>1024</v>
      </c>
      <c r="B1399" s="268" t="s">
        <v>475</v>
      </c>
    </row>
    <row r="1400" spans="1:2" ht="12" x14ac:dyDescent="0.2">
      <c r="A1400" s="267"/>
      <c r="B1400" s="269"/>
    </row>
    <row r="1401" spans="1:2" ht="12" x14ac:dyDescent="0.2">
      <c r="A1401" s="264" t="s">
        <v>318</v>
      </c>
      <c r="B1401" s="264">
        <v>40816</v>
      </c>
    </row>
    <row r="1402" spans="1:2" ht="12" x14ac:dyDescent="0.2">
      <c r="A1402" s="265"/>
      <c r="B1402" s="269"/>
    </row>
    <row r="1403" spans="1:2" ht="24" x14ac:dyDescent="0.2">
      <c r="A1403" s="266" t="s">
        <v>1025</v>
      </c>
      <c r="B1403" s="268" t="s">
        <v>319</v>
      </c>
    </row>
    <row r="1404" spans="1:2" ht="12" x14ac:dyDescent="0.2">
      <c r="A1404" s="267"/>
      <c r="B1404" s="269"/>
    </row>
    <row r="1405" spans="1:2" ht="12" x14ac:dyDescent="0.2">
      <c r="A1405" s="264" t="s">
        <v>319</v>
      </c>
      <c r="B1405" s="264">
        <v>44912</v>
      </c>
    </row>
    <row r="1406" spans="1:2" ht="12" x14ac:dyDescent="0.2">
      <c r="A1406" s="265"/>
      <c r="B1406" s="269"/>
    </row>
    <row r="1407" spans="1:2" ht="36" x14ac:dyDescent="0.2">
      <c r="A1407" s="266" t="s">
        <v>1026</v>
      </c>
      <c r="B1407" s="268" t="s">
        <v>320</v>
      </c>
    </row>
    <row r="1408" spans="1:2" ht="12" x14ac:dyDescent="0.2">
      <c r="A1408" s="267"/>
      <c r="B1408" s="269"/>
    </row>
    <row r="1409" spans="1:2" ht="12" x14ac:dyDescent="0.2">
      <c r="A1409" s="264" t="s">
        <v>320</v>
      </c>
      <c r="B1409" s="264">
        <v>66784</v>
      </c>
    </row>
    <row r="1410" spans="1:2" ht="12" x14ac:dyDescent="0.2">
      <c r="A1410" s="265"/>
      <c r="B1410" s="269"/>
    </row>
    <row r="1411" spans="1:2" ht="36" x14ac:dyDescent="0.2">
      <c r="A1411" s="266" t="s">
        <v>1027</v>
      </c>
      <c r="B1411" s="268" t="s">
        <v>321</v>
      </c>
    </row>
    <row r="1412" spans="1:2" ht="12" x14ac:dyDescent="0.2">
      <c r="A1412" s="267"/>
      <c r="B1412" s="269"/>
    </row>
    <row r="1413" spans="1:2" ht="12" x14ac:dyDescent="0.2">
      <c r="A1413" s="264" t="s">
        <v>321</v>
      </c>
      <c r="B1413" s="264">
        <v>66897</v>
      </c>
    </row>
    <row r="1414" spans="1:2" ht="12" x14ac:dyDescent="0.2">
      <c r="A1414" s="265"/>
      <c r="B1414" s="269"/>
    </row>
    <row r="1415" spans="1:2" ht="24" x14ac:dyDescent="0.2">
      <c r="A1415" s="266" t="s">
        <v>1028</v>
      </c>
      <c r="B1415" s="268" t="s">
        <v>322</v>
      </c>
    </row>
    <row r="1416" spans="1:2" ht="12" x14ac:dyDescent="0.2">
      <c r="A1416" s="267"/>
      <c r="B1416" s="269"/>
    </row>
    <row r="1417" spans="1:2" ht="12" x14ac:dyDescent="0.2">
      <c r="A1417" s="264" t="s">
        <v>322</v>
      </c>
      <c r="B1417" s="264">
        <v>3441</v>
      </c>
    </row>
    <row r="1418" spans="1:2" ht="12" x14ac:dyDescent="0.2">
      <c r="A1418" s="265"/>
      <c r="B1418" s="269"/>
    </row>
    <row r="1419" spans="1:2" ht="24" x14ac:dyDescent="0.2">
      <c r="A1419" s="266" t="s">
        <v>1029</v>
      </c>
      <c r="B1419" s="268" t="s">
        <v>323</v>
      </c>
    </row>
    <row r="1420" spans="1:2" ht="12" x14ac:dyDescent="0.2">
      <c r="A1420" s="267"/>
      <c r="B1420" s="269"/>
    </row>
    <row r="1421" spans="1:2" ht="12" x14ac:dyDescent="0.2">
      <c r="A1421" s="264" t="s">
        <v>323</v>
      </c>
      <c r="B1421" s="264">
        <v>39699</v>
      </c>
    </row>
    <row r="1422" spans="1:2" ht="12" x14ac:dyDescent="0.2">
      <c r="A1422" s="265"/>
      <c r="B1422" s="269"/>
    </row>
    <row r="1423" spans="1:2" ht="24" x14ac:dyDescent="0.2">
      <c r="A1423" s="266" t="s">
        <v>1030</v>
      </c>
      <c r="B1423" s="268" t="s">
        <v>324</v>
      </c>
    </row>
    <row r="1424" spans="1:2" ht="12" x14ac:dyDescent="0.2">
      <c r="A1424" s="267"/>
      <c r="B1424" s="269"/>
    </row>
    <row r="1425" spans="1:2" ht="12" x14ac:dyDescent="0.2">
      <c r="A1425" s="264" t="s">
        <v>324</v>
      </c>
      <c r="B1425" s="264">
        <v>3533</v>
      </c>
    </row>
    <row r="1426" spans="1:2" ht="12" x14ac:dyDescent="0.2">
      <c r="A1426" s="265"/>
      <c r="B1426" s="269"/>
    </row>
    <row r="1427" spans="1:2" ht="12" x14ac:dyDescent="0.2">
      <c r="A1427" s="266" t="s">
        <v>1031</v>
      </c>
      <c r="B1427" s="268" t="s">
        <v>325</v>
      </c>
    </row>
    <row r="1428" spans="1:2" ht="12" x14ac:dyDescent="0.2">
      <c r="A1428" s="267"/>
      <c r="B1428" s="269"/>
    </row>
    <row r="1429" spans="1:2" ht="12" x14ac:dyDescent="0.2">
      <c r="A1429" s="264" t="s">
        <v>325</v>
      </c>
      <c r="B1429" s="264">
        <v>11021</v>
      </c>
    </row>
    <row r="1430" spans="1:2" ht="12" x14ac:dyDescent="0.2">
      <c r="A1430" s="265"/>
      <c r="B1430" s="269"/>
    </row>
    <row r="1431" spans="1:2" ht="12" x14ac:dyDescent="0.2">
      <c r="A1431" s="266" t="s">
        <v>1032</v>
      </c>
      <c r="B1431" s="268" t="s">
        <v>326</v>
      </c>
    </row>
    <row r="1432" spans="1:2" ht="12" x14ac:dyDescent="0.2">
      <c r="A1432" s="267"/>
      <c r="B1432" s="269"/>
    </row>
    <row r="1433" spans="1:2" ht="12" x14ac:dyDescent="0.2">
      <c r="A1433" s="264" t="s">
        <v>326</v>
      </c>
      <c r="B1433" s="264">
        <v>32420</v>
      </c>
    </row>
    <row r="1434" spans="1:2" ht="12" x14ac:dyDescent="0.2">
      <c r="A1434" s="265"/>
      <c r="B1434" s="269"/>
    </row>
    <row r="1435" spans="1:2" ht="24" x14ac:dyDescent="0.2">
      <c r="A1435" s="266" t="s">
        <v>1033</v>
      </c>
      <c r="B1435" s="268" t="s">
        <v>327</v>
      </c>
    </row>
    <row r="1436" spans="1:2" ht="12" x14ac:dyDescent="0.2">
      <c r="A1436" s="267"/>
      <c r="B1436" s="269"/>
    </row>
    <row r="1437" spans="1:2" ht="12" x14ac:dyDescent="0.2">
      <c r="A1437" s="264" t="s">
        <v>327</v>
      </c>
      <c r="B1437" s="264">
        <v>54820</v>
      </c>
    </row>
    <row r="1438" spans="1:2" ht="12" x14ac:dyDescent="0.2">
      <c r="A1438" s="265"/>
      <c r="B1438" s="269"/>
    </row>
    <row r="1439" spans="1:2" ht="12" x14ac:dyDescent="0.2">
      <c r="A1439" s="266" t="s">
        <v>1034</v>
      </c>
      <c r="B1439" s="268" t="s">
        <v>328</v>
      </c>
    </row>
    <row r="1440" spans="1:2" ht="12" x14ac:dyDescent="0.2">
      <c r="A1440" s="267"/>
      <c r="B1440" s="269"/>
    </row>
    <row r="1441" spans="1:2" ht="12" x14ac:dyDescent="0.2">
      <c r="A1441" s="264" t="s">
        <v>328</v>
      </c>
      <c r="B1441" s="264">
        <v>5423</v>
      </c>
    </row>
    <row r="1442" spans="1:2" ht="12" x14ac:dyDescent="0.2">
      <c r="A1442" s="265"/>
      <c r="B1442" s="269"/>
    </row>
    <row r="1443" spans="1:2" ht="24" x14ac:dyDescent="0.2">
      <c r="A1443" s="266" t="s">
        <v>1035</v>
      </c>
      <c r="B1443" s="268" t="s">
        <v>329</v>
      </c>
    </row>
    <row r="1444" spans="1:2" ht="12" x14ac:dyDescent="0.2">
      <c r="A1444" s="267"/>
      <c r="B1444" s="269"/>
    </row>
    <row r="1445" spans="1:2" ht="12" x14ac:dyDescent="0.2">
      <c r="A1445" s="264" t="s">
        <v>329</v>
      </c>
      <c r="B1445" s="264">
        <v>48207</v>
      </c>
    </row>
    <row r="1446" spans="1:2" ht="12" x14ac:dyDescent="0.2">
      <c r="A1446" s="265"/>
      <c r="B1446" s="269"/>
    </row>
    <row r="1447" spans="1:2" ht="24" x14ac:dyDescent="0.2">
      <c r="A1447" s="266" t="s">
        <v>1036</v>
      </c>
      <c r="B1447" s="268" t="s">
        <v>330</v>
      </c>
    </row>
    <row r="1448" spans="1:2" ht="12" x14ac:dyDescent="0.2">
      <c r="A1448" s="267"/>
      <c r="B1448" s="269"/>
    </row>
    <row r="1449" spans="1:2" ht="12" x14ac:dyDescent="0.2">
      <c r="A1449" s="264" t="s">
        <v>330</v>
      </c>
      <c r="B1449" s="264">
        <v>3563</v>
      </c>
    </row>
    <row r="1450" spans="1:2" ht="12" x14ac:dyDescent="0.2">
      <c r="A1450" s="265"/>
      <c r="B1450" s="269"/>
    </row>
    <row r="1451" spans="1:2" ht="12" x14ac:dyDescent="0.2">
      <c r="A1451" s="266" t="s">
        <v>1037</v>
      </c>
      <c r="B1451" s="268" t="s">
        <v>331</v>
      </c>
    </row>
    <row r="1452" spans="1:2" ht="12" x14ac:dyDescent="0.2">
      <c r="A1452" s="267"/>
      <c r="B1452" s="269"/>
    </row>
    <row r="1453" spans="1:2" ht="12" x14ac:dyDescent="0.2">
      <c r="A1453" s="264" t="s">
        <v>331</v>
      </c>
      <c r="B1453" s="264">
        <v>3565</v>
      </c>
    </row>
    <row r="1454" spans="1:2" ht="12" x14ac:dyDescent="0.2">
      <c r="A1454" s="265"/>
      <c r="B1454" s="269"/>
    </row>
    <row r="1455" spans="1:2" ht="12" x14ac:dyDescent="0.2">
      <c r="A1455" s="266" t="s">
        <v>1038</v>
      </c>
      <c r="B1455" s="268" t="s">
        <v>332</v>
      </c>
    </row>
    <row r="1456" spans="1:2" ht="12" x14ac:dyDescent="0.2">
      <c r="A1456" s="267"/>
      <c r="B1456" s="269"/>
    </row>
    <row r="1457" spans="1:2" ht="12" x14ac:dyDescent="0.2">
      <c r="A1457" s="264" t="s">
        <v>332</v>
      </c>
      <c r="B1457" s="264">
        <v>3564</v>
      </c>
    </row>
    <row r="1458" spans="1:2" ht="12" x14ac:dyDescent="0.2">
      <c r="A1458" s="265"/>
      <c r="B1458" s="269"/>
    </row>
    <row r="1459" spans="1:2" ht="12" x14ac:dyDescent="0.2">
      <c r="A1459" s="266" t="s">
        <v>1039</v>
      </c>
      <c r="B1459" s="268" t="s">
        <v>333</v>
      </c>
    </row>
    <row r="1460" spans="1:2" ht="12" x14ac:dyDescent="0.2">
      <c r="A1460" s="267"/>
      <c r="B1460" s="269"/>
    </row>
    <row r="1461" spans="1:2" ht="12" x14ac:dyDescent="0.2">
      <c r="A1461" s="264" t="s">
        <v>333</v>
      </c>
      <c r="B1461" s="264">
        <v>44145</v>
      </c>
    </row>
    <row r="1462" spans="1:2" ht="12" x14ac:dyDescent="0.2">
      <c r="A1462" s="265"/>
      <c r="B1462" s="269"/>
    </row>
    <row r="1463" spans="1:2" ht="24" x14ac:dyDescent="0.2">
      <c r="A1463" s="266" t="s">
        <v>1040</v>
      </c>
      <c r="B1463" s="268" t="s">
        <v>334</v>
      </c>
    </row>
    <row r="1464" spans="1:2" ht="12" x14ac:dyDescent="0.2">
      <c r="A1464" s="267"/>
      <c r="B1464" s="269"/>
    </row>
    <row r="1465" spans="1:2" ht="12" x14ac:dyDescent="0.2">
      <c r="A1465" s="264" t="s">
        <v>334</v>
      </c>
      <c r="B1465" s="264">
        <v>35819</v>
      </c>
    </row>
    <row r="1466" spans="1:2" ht="12" x14ac:dyDescent="0.2">
      <c r="A1466" s="265"/>
      <c r="B1466" s="269"/>
    </row>
    <row r="1467" spans="1:2" ht="24" x14ac:dyDescent="0.2">
      <c r="A1467" s="266" t="s">
        <v>1041</v>
      </c>
      <c r="B1467" s="268" t="s">
        <v>335</v>
      </c>
    </row>
    <row r="1468" spans="1:2" ht="12" x14ac:dyDescent="0.2">
      <c r="A1468" s="267"/>
      <c r="B1468" s="269"/>
    </row>
    <row r="1469" spans="1:2" ht="12" x14ac:dyDescent="0.2">
      <c r="A1469" s="264" t="s">
        <v>335</v>
      </c>
      <c r="B1469" s="264">
        <v>3621</v>
      </c>
    </row>
    <row r="1470" spans="1:2" ht="12" x14ac:dyDescent="0.2">
      <c r="A1470" s="265"/>
      <c r="B1470" s="269"/>
    </row>
    <row r="1471" spans="1:2" ht="12" x14ac:dyDescent="0.2">
      <c r="A1471" s="266" t="s">
        <v>1042</v>
      </c>
      <c r="B1471" s="268" t="s">
        <v>336</v>
      </c>
    </row>
    <row r="1472" spans="1:2" ht="12" x14ac:dyDescent="0.2">
      <c r="A1472" s="267"/>
      <c r="B1472" s="269"/>
    </row>
    <row r="1473" spans="1:2" ht="12" x14ac:dyDescent="0.2">
      <c r="A1473" s="264" t="s">
        <v>336</v>
      </c>
      <c r="B1473" s="264">
        <v>3632</v>
      </c>
    </row>
    <row r="1474" spans="1:2" ht="12" x14ac:dyDescent="0.2">
      <c r="A1474" s="265"/>
      <c r="B1474" s="269"/>
    </row>
    <row r="1475" spans="1:2" ht="12" x14ac:dyDescent="0.2">
      <c r="A1475" s="266" t="s">
        <v>1043</v>
      </c>
      <c r="B1475" s="268" t="s">
        <v>337</v>
      </c>
    </row>
    <row r="1476" spans="1:2" ht="12" x14ac:dyDescent="0.2">
      <c r="A1476" s="267"/>
      <c r="B1476" s="269"/>
    </row>
    <row r="1477" spans="1:2" ht="12" x14ac:dyDescent="0.2">
      <c r="A1477" s="264" t="s">
        <v>337</v>
      </c>
      <c r="B1477" s="264">
        <v>59709</v>
      </c>
    </row>
    <row r="1478" spans="1:2" ht="12" x14ac:dyDescent="0.2">
      <c r="A1478" s="265"/>
      <c r="B1478" s="269"/>
    </row>
    <row r="1479" spans="1:2" ht="24" x14ac:dyDescent="0.2">
      <c r="A1479" s="266" t="s">
        <v>1044</v>
      </c>
      <c r="B1479" s="268" t="s">
        <v>476</v>
      </c>
    </row>
    <row r="1480" spans="1:2" ht="12" x14ac:dyDescent="0.2">
      <c r="A1480" s="267"/>
      <c r="B1480" s="269"/>
    </row>
    <row r="1481" spans="1:2" ht="12" x14ac:dyDescent="0.2">
      <c r="A1481" s="264" t="s">
        <v>338</v>
      </c>
      <c r="B1481" s="264">
        <v>51165</v>
      </c>
    </row>
    <row r="1482" spans="1:2" ht="12" x14ac:dyDescent="0.2">
      <c r="A1482" s="265"/>
      <c r="B1482" s="269"/>
    </row>
    <row r="1483" spans="1:2" ht="12" x14ac:dyDescent="0.2">
      <c r="A1483" s="266" t="s">
        <v>1045</v>
      </c>
      <c r="B1483" s="268" t="s">
        <v>339</v>
      </c>
    </row>
    <row r="1484" spans="1:2" ht="12" x14ac:dyDescent="0.2">
      <c r="A1484" s="267"/>
      <c r="B1484" s="269"/>
    </row>
    <row r="1485" spans="1:2" ht="12" x14ac:dyDescent="0.2">
      <c r="A1485" s="264" t="s">
        <v>339</v>
      </c>
      <c r="B1485" s="264">
        <v>24678</v>
      </c>
    </row>
    <row r="1486" spans="1:2" ht="12" x14ac:dyDescent="0.2">
      <c r="A1486" s="265"/>
      <c r="B1486" s="269"/>
    </row>
    <row r="1487" spans="1:2" ht="12" x14ac:dyDescent="0.2">
      <c r="A1487" s="266" t="s">
        <v>1046</v>
      </c>
    </row>
    <row r="1488" spans="1:2" ht="12" x14ac:dyDescent="0.2">
      <c r="A1488" s="267"/>
    </row>
  </sheetData>
  <autoFilter ref="A1:B1488"/>
  <pageMargins left="0.7" right="0.7" top="0.75" bottom="0.75" header="0.3" footer="0.3"/>
  <pageSetup paperSize="9"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34"/>
  <sheetViews>
    <sheetView workbookViewId="0">
      <selection activeCell="A53" sqref="A53"/>
    </sheetView>
  </sheetViews>
  <sheetFormatPr defaultColWidth="24" defaultRowHeight="11.25" x14ac:dyDescent="0.2"/>
  <sheetData>
    <row r="1" spans="1:16" ht="12" x14ac:dyDescent="0.2">
      <c r="A1" s="49"/>
      <c r="B1" s="50" t="s">
        <v>5</v>
      </c>
      <c r="C1" s="350" t="s">
        <v>6</v>
      </c>
      <c r="D1" s="350"/>
      <c r="E1" s="351" t="s">
        <v>7</v>
      </c>
      <c r="F1" s="351"/>
      <c r="G1" s="352" t="s">
        <v>8</v>
      </c>
      <c r="H1" s="352"/>
    </row>
    <row r="2" spans="1:16" ht="12.75" thickBot="1" x14ac:dyDescent="0.25">
      <c r="A2" s="51"/>
      <c r="B2" s="52"/>
      <c r="C2" s="53" t="s">
        <v>9</v>
      </c>
      <c r="D2" s="53" t="s">
        <v>10</v>
      </c>
      <c r="E2" s="54" t="s">
        <v>9</v>
      </c>
      <c r="F2" s="54" t="s">
        <v>10</v>
      </c>
      <c r="G2" s="54" t="s">
        <v>9</v>
      </c>
      <c r="H2" s="55" t="s">
        <v>10</v>
      </c>
    </row>
    <row r="3" spans="1:16" ht="12" x14ac:dyDescent="0.2">
      <c r="A3" s="56"/>
      <c r="B3" s="57" t="s">
        <v>11</v>
      </c>
      <c r="C3" s="58">
        <v>79764.33</v>
      </c>
      <c r="D3" s="59"/>
      <c r="E3" s="59"/>
      <c r="F3" s="58">
        <v>79764.33</v>
      </c>
      <c r="G3" s="59"/>
      <c r="H3" s="60"/>
    </row>
    <row r="4" spans="1:16" ht="12" x14ac:dyDescent="0.2">
      <c r="B4" s="62"/>
      <c r="C4" s="63">
        <v>517.5</v>
      </c>
      <c r="D4" s="64"/>
      <c r="E4" s="64"/>
      <c r="F4" s="63">
        <v>517.5</v>
      </c>
      <c r="G4" s="64"/>
      <c r="H4" s="65"/>
    </row>
    <row r="5" spans="1:16" ht="24" x14ac:dyDescent="0.2">
      <c r="A5" s="61"/>
      <c r="B5" s="66" t="s">
        <v>12</v>
      </c>
      <c r="C5" s="58">
        <v>79764.33</v>
      </c>
      <c r="D5" s="59"/>
      <c r="E5" s="59"/>
      <c r="F5" s="58">
        <v>79764.33</v>
      </c>
      <c r="G5" s="59"/>
      <c r="H5" s="60"/>
      <c r="J5" s="92">
        <f t="shared" ref="J5:O5" si="0">SUM(C17,C19,C21,C23,C27,C29,C31,C35,C49,C869)</f>
        <v>14371552.02</v>
      </c>
      <c r="K5" s="92">
        <f t="shared" si="0"/>
        <v>0</v>
      </c>
      <c r="L5" s="92">
        <f t="shared" si="0"/>
        <v>4614190.3900000006</v>
      </c>
      <c r="M5" s="92">
        <f t="shared" si="0"/>
        <v>865510.40999999992</v>
      </c>
      <c r="N5" s="92">
        <f t="shared" si="0"/>
        <v>18120232</v>
      </c>
      <c r="O5" s="92">
        <f t="shared" si="0"/>
        <v>0</v>
      </c>
    </row>
    <row r="6" spans="1:16" ht="12" x14ac:dyDescent="0.2">
      <c r="A6" s="61"/>
      <c r="B6" s="67"/>
      <c r="C6" s="63">
        <v>517.5</v>
      </c>
      <c r="D6" s="64"/>
      <c r="E6" s="64"/>
      <c r="F6" s="63">
        <v>517.5</v>
      </c>
      <c r="G6" s="64"/>
      <c r="H6" s="65"/>
    </row>
    <row r="7" spans="1:16" ht="24" x14ac:dyDescent="0.2">
      <c r="A7" s="61"/>
      <c r="B7" s="68" t="s">
        <v>97</v>
      </c>
      <c r="C7" s="58">
        <v>4978.2</v>
      </c>
      <c r="D7" s="59"/>
      <c r="E7" s="59"/>
      <c r="F7" s="58">
        <v>4978.2</v>
      </c>
      <c r="G7" s="59"/>
      <c r="H7" s="60"/>
    </row>
    <row r="8" spans="1:16" ht="12" x14ac:dyDescent="0.2">
      <c r="A8" s="61"/>
      <c r="B8" s="69"/>
      <c r="C8" s="63">
        <v>66.5</v>
      </c>
      <c r="D8" s="64"/>
      <c r="E8" s="64"/>
      <c r="F8" s="63">
        <v>66.5</v>
      </c>
      <c r="G8" s="64"/>
      <c r="H8" s="65"/>
    </row>
    <row r="9" spans="1:16" ht="24" x14ac:dyDescent="0.2">
      <c r="A9" s="61"/>
      <c r="B9" s="68" t="s">
        <v>439</v>
      </c>
      <c r="C9" s="58">
        <v>58243.03</v>
      </c>
      <c r="D9" s="59"/>
      <c r="E9" s="59"/>
      <c r="F9" s="58">
        <v>58243.03</v>
      </c>
      <c r="G9" s="59"/>
      <c r="H9" s="60"/>
    </row>
    <row r="10" spans="1:16" ht="12" x14ac:dyDescent="0.2">
      <c r="A10" s="61"/>
      <c r="B10" s="69"/>
      <c r="C10" s="63">
        <v>450</v>
      </c>
      <c r="D10" s="64"/>
      <c r="E10" s="64"/>
      <c r="F10" s="63">
        <v>450</v>
      </c>
      <c r="G10" s="64"/>
      <c r="H10" s="65"/>
    </row>
    <row r="11" spans="1:16" ht="48" x14ac:dyDescent="0.2">
      <c r="A11" s="61"/>
      <c r="B11" s="68" t="s">
        <v>440</v>
      </c>
      <c r="C11" s="58">
        <v>16543.099999999999</v>
      </c>
      <c r="D11" s="59"/>
      <c r="E11" s="59"/>
      <c r="F11" s="58">
        <v>16543.099999999999</v>
      </c>
      <c r="G11" s="59"/>
      <c r="H11" s="60"/>
    </row>
    <row r="12" spans="1:16" ht="12" x14ac:dyDescent="0.2">
      <c r="A12" s="61"/>
      <c r="B12" s="69"/>
      <c r="C12" s="63">
        <v>1</v>
      </c>
      <c r="D12" s="64"/>
      <c r="E12" s="64"/>
      <c r="F12" s="63">
        <v>1</v>
      </c>
      <c r="G12" s="64"/>
      <c r="H12" s="65"/>
    </row>
    <row r="13" spans="1:16" ht="12" x14ac:dyDescent="0.2">
      <c r="A13" s="56"/>
      <c r="B13" s="57" t="s">
        <v>13</v>
      </c>
      <c r="C13" s="58">
        <v>114846.32</v>
      </c>
      <c r="D13" s="59"/>
      <c r="E13" s="58">
        <v>102630</v>
      </c>
      <c r="F13" s="58">
        <v>129631.67</v>
      </c>
      <c r="G13" s="58">
        <v>87844.65</v>
      </c>
      <c r="H13" s="60"/>
    </row>
    <row r="14" spans="1:16" ht="12" x14ac:dyDescent="0.2">
      <c r="A14" s="61"/>
      <c r="B14" s="69"/>
      <c r="C14" s="63">
        <v>5.1680000000000001</v>
      </c>
      <c r="D14" s="64"/>
      <c r="E14" s="63">
        <v>150.05000000000001</v>
      </c>
      <c r="F14" s="63">
        <v>10.52</v>
      </c>
      <c r="G14" s="63">
        <v>144.69800000000001</v>
      </c>
      <c r="H14" s="65"/>
    </row>
    <row r="15" spans="1:16" ht="24" x14ac:dyDescent="0.2">
      <c r="A15" s="61"/>
      <c r="B15" s="66" t="s">
        <v>12</v>
      </c>
      <c r="C15" s="58">
        <v>114846.32</v>
      </c>
      <c r="D15" s="59"/>
      <c r="E15" s="58">
        <v>102630</v>
      </c>
      <c r="F15" s="58">
        <v>129631.67</v>
      </c>
      <c r="G15" s="58">
        <v>87844.65</v>
      </c>
      <c r="H15" s="60"/>
      <c r="N15" s="93">
        <f>SUM(N17,N19,N21,N23,N25,N27,N31,N35,N29,N33)</f>
        <v>68593.66</v>
      </c>
      <c r="O15" s="93">
        <f>SUM(O17,O19,O21,O23,O25,O27,O31,O35:P35,O29:P29,O33:P33)</f>
        <v>68593.66</v>
      </c>
      <c r="P15" s="93">
        <f t="shared" ref="P15" si="1">SUM(P17,P19,P21,P23,P25,P27,P31,P35,P29,P33)</f>
        <v>0</v>
      </c>
    </row>
    <row r="16" spans="1:16" ht="12" x14ac:dyDescent="0.2">
      <c r="A16" s="61"/>
      <c r="B16" s="67"/>
      <c r="C16" s="63">
        <v>5.1680000000000001</v>
      </c>
      <c r="D16" s="64"/>
      <c r="E16" s="63">
        <v>150.05000000000001</v>
      </c>
      <c r="F16" s="63">
        <v>10.52</v>
      </c>
      <c r="G16" s="63">
        <v>144.69800000000001</v>
      </c>
      <c r="H16" s="65"/>
    </row>
    <row r="17" spans="1:21" s="86" customFormat="1" ht="12" x14ac:dyDescent="0.2">
      <c r="A17" s="81"/>
      <c r="B17" s="82" t="s">
        <v>14</v>
      </c>
      <c r="C17" s="83">
        <v>545.79</v>
      </c>
      <c r="D17" s="84"/>
      <c r="E17" s="84"/>
      <c r="F17" s="84"/>
      <c r="G17" s="83">
        <v>545.79</v>
      </c>
      <c r="H17" s="85"/>
      <c r="L17" s="319" t="s">
        <v>14</v>
      </c>
      <c r="M17" s="319"/>
      <c r="N17" s="24">
        <v>545.79</v>
      </c>
      <c r="O17" s="320">
        <v>545.79</v>
      </c>
      <c r="P17" s="320"/>
      <c r="Q17" s="13"/>
      <c r="R17" s="12"/>
      <c r="S17" s="13"/>
      <c r="T17" s="12"/>
      <c r="U17" s="13"/>
    </row>
    <row r="18" spans="1:21" s="86" customFormat="1" ht="12" x14ac:dyDescent="0.2">
      <c r="A18" s="81"/>
      <c r="B18" s="87"/>
      <c r="C18" s="88">
        <v>2.9000000000000001E-2</v>
      </c>
      <c r="D18" s="89"/>
      <c r="E18" s="89"/>
      <c r="F18" s="89"/>
      <c r="G18" s="88">
        <v>2.9000000000000001E-2</v>
      </c>
      <c r="H18" s="90"/>
      <c r="L18" s="22"/>
      <c r="M18" s="23"/>
      <c r="N18" s="15">
        <v>2.9000000000000001E-2</v>
      </c>
      <c r="O18" s="317">
        <v>2.9000000000000001E-2</v>
      </c>
      <c r="P18" s="317"/>
      <c r="Q18" s="17"/>
      <c r="R18" s="16"/>
      <c r="S18" s="17"/>
      <c r="T18" s="16"/>
      <c r="U18" s="17"/>
    </row>
    <row r="19" spans="1:21" s="86" customFormat="1" ht="12" x14ac:dyDescent="0.2">
      <c r="A19" s="81"/>
      <c r="B19" s="82" t="s">
        <v>15</v>
      </c>
      <c r="C19" s="91">
        <v>13493.64</v>
      </c>
      <c r="D19" s="84"/>
      <c r="E19" s="84"/>
      <c r="F19" s="84"/>
      <c r="G19" s="91">
        <v>13493.64</v>
      </c>
      <c r="H19" s="85"/>
      <c r="L19" s="319" t="s">
        <v>15</v>
      </c>
      <c r="M19" s="319"/>
      <c r="N19" s="11">
        <v>13493.64</v>
      </c>
      <c r="O19" s="321">
        <v>13493.64</v>
      </c>
      <c r="P19" s="321"/>
      <c r="Q19" s="13"/>
      <c r="R19" s="12"/>
      <c r="S19" s="13"/>
      <c r="T19" s="12"/>
      <c r="U19" s="13"/>
    </row>
    <row r="20" spans="1:21" s="86" customFormat="1" ht="12" x14ac:dyDescent="0.2">
      <c r="A20" s="81"/>
      <c r="B20" s="87"/>
      <c r="C20" s="88">
        <v>0.27500000000000002</v>
      </c>
      <c r="D20" s="89"/>
      <c r="E20" s="89"/>
      <c r="F20" s="89"/>
      <c r="G20" s="88">
        <v>0.27500000000000002</v>
      </c>
      <c r="H20" s="90"/>
      <c r="K20" s="96">
        <f>ROUND(SUM(Лист2!G17,Лист2!G19,Лист2!G21,Лист2!G23,Лист2!G27,Лист2!G29,Лист2!G31,Лист2!G35),2)</f>
        <v>68629.649999999994</v>
      </c>
      <c r="L20" s="22"/>
      <c r="M20" s="23"/>
      <c r="N20" s="15">
        <v>0.27500000000000002</v>
      </c>
      <c r="O20" s="317">
        <v>0.27500000000000002</v>
      </c>
      <c r="P20" s="317"/>
      <c r="Q20" s="17"/>
      <c r="R20" s="16"/>
      <c r="S20" s="17"/>
      <c r="T20" s="16"/>
      <c r="U20" s="17"/>
    </row>
    <row r="21" spans="1:21" s="86" customFormat="1" ht="36" x14ac:dyDescent="0.2">
      <c r="A21" s="81"/>
      <c r="B21" s="82" t="s">
        <v>16</v>
      </c>
      <c r="C21" s="91">
        <v>1507.45</v>
      </c>
      <c r="D21" s="84"/>
      <c r="E21" s="84"/>
      <c r="F21" s="84"/>
      <c r="G21" s="91">
        <v>1507.45</v>
      </c>
      <c r="H21" s="85"/>
      <c r="L21" s="319" t="s">
        <v>16</v>
      </c>
      <c r="M21" s="319"/>
      <c r="N21" s="11">
        <v>1507.45</v>
      </c>
      <c r="O21" s="321">
        <v>1507.45</v>
      </c>
      <c r="P21" s="321"/>
      <c r="Q21" s="13"/>
      <c r="R21" s="12"/>
      <c r="S21" s="13"/>
      <c r="T21" s="12"/>
      <c r="U21" s="13"/>
    </row>
    <row r="22" spans="1:21" s="86" customFormat="1" ht="12" x14ac:dyDescent="0.2">
      <c r="A22" s="81"/>
      <c r="B22" s="87"/>
      <c r="C22" s="88">
        <v>3.5000000000000003E-2</v>
      </c>
      <c r="D22" s="89"/>
      <c r="E22" s="89"/>
      <c r="F22" s="89"/>
      <c r="G22" s="88">
        <v>3.5000000000000003E-2</v>
      </c>
      <c r="H22" s="90"/>
      <c r="L22" s="22"/>
      <c r="M22" s="23"/>
      <c r="N22" s="15">
        <v>3.5000000000000003E-2</v>
      </c>
      <c r="O22" s="317">
        <v>3.5000000000000003E-2</v>
      </c>
      <c r="P22" s="317"/>
      <c r="Q22" s="17"/>
      <c r="R22" s="16"/>
      <c r="S22" s="17"/>
      <c r="T22" s="16"/>
      <c r="U22" s="17"/>
    </row>
    <row r="23" spans="1:21" ht="24" x14ac:dyDescent="0.2">
      <c r="A23" s="81"/>
      <c r="B23" s="82" t="s">
        <v>17</v>
      </c>
      <c r="C23" s="91">
        <v>4158</v>
      </c>
      <c r="D23" s="84"/>
      <c r="E23" s="84"/>
      <c r="F23" s="84"/>
      <c r="G23" s="91">
        <v>4158</v>
      </c>
      <c r="H23" s="85"/>
      <c r="I23" s="86"/>
      <c r="L23" s="319" t="s">
        <v>17</v>
      </c>
      <c r="M23" s="319"/>
      <c r="N23" s="11">
        <v>4158</v>
      </c>
      <c r="O23" s="321">
        <v>4158</v>
      </c>
      <c r="P23" s="321"/>
      <c r="Q23" s="13"/>
      <c r="R23" s="12"/>
      <c r="S23" s="13"/>
      <c r="T23" s="12"/>
      <c r="U23" s="13"/>
    </row>
    <row r="24" spans="1:21" ht="12" x14ac:dyDescent="0.2">
      <c r="A24" s="81"/>
      <c r="B24" s="87"/>
      <c r="C24" s="88">
        <v>2</v>
      </c>
      <c r="D24" s="89"/>
      <c r="E24" s="89"/>
      <c r="F24" s="89"/>
      <c r="G24" s="88">
        <v>2</v>
      </c>
      <c r="H24" s="90"/>
      <c r="I24" s="86"/>
      <c r="L24" s="22"/>
      <c r="M24" s="23"/>
      <c r="N24" s="15">
        <v>2</v>
      </c>
      <c r="O24" s="317">
        <v>2</v>
      </c>
      <c r="P24" s="317"/>
      <c r="Q24" s="17"/>
      <c r="R24" s="16"/>
      <c r="S24" s="17"/>
      <c r="T24" s="16"/>
      <c r="U24" s="17"/>
    </row>
    <row r="25" spans="1:21" s="86" customFormat="1" ht="24" x14ac:dyDescent="0.2">
      <c r="A25" s="61"/>
      <c r="B25" s="68" t="s">
        <v>18</v>
      </c>
      <c r="C25" s="59"/>
      <c r="D25" s="59"/>
      <c r="E25" s="58">
        <v>19215</v>
      </c>
      <c r="F25" s="59"/>
      <c r="G25" s="58">
        <v>19215</v>
      </c>
      <c r="H25" s="60"/>
      <c r="I25"/>
      <c r="L25" s="319" t="s">
        <v>18</v>
      </c>
      <c r="M25" s="319"/>
      <c r="N25" s="11">
        <v>19215</v>
      </c>
      <c r="O25" s="316">
        <v>19215</v>
      </c>
      <c r="P25" s="316"/>
      <c r="Q25" s="13"/>
      <c r="R25" s="12"/>
      <c r="S25" s="13"/>
      <c r="T25" s="12"/>
      <c r="U25" s="13"/>
    </row>
    <row r="26" spans="1:21" s="86" customFormat="1" ht="12" x14ac:dyDescent="0.2">
      <c r="A26" s="61"/>
      <c r="B26" s="69"/>
      <c r="C26" s="64"/>
      <c r="D26" s="64"/>
      <c r="E26" s="63">
        <v>140</v>
      </c>
      <c r="F26" s="64"/>
      <c r="G26" s="63">
        <v>140</v>
      </c>
      <c r="H26" s="65"/>
      <c r="I26"/>
      <c r="L26" s="22"/>
      <c r="M26" s="23"/>
      <c r="N26" s="15">
        <v>140</v>
      </c>
      <c r="O26" s="317">
        <v>140</v>
      </c>
      <c r="P26" s="317"/>
      <c r="Q26" s="17"/>
      <c r="R26" s="16"/>
      <c r="S26" s="17"/>
      <c r="T26" s="16"/>
      <c r="U26" s="17"/>
    </row>
    <row r="27" spans="1:21" ht="36" x14ac:dyDescent="0.2">
      <c r="A27" s="61"/>
      <c r="B27" s="68" t="s">
        <v>19</v>
      </c>
      <c r="C27" s="58">
        <v>10540.9</v>
      </c>
      <c r="D27" s="59"/>
      <c r="E27" s="59"/>
      <c r="F27" s="59"/>
      <c r="G27" s="58">
        <v>10540.9</v>
      </c>
      <c r="H27" s="60"/>
      <c r="L27" s="319" t="s">
        <v>19</v>
      </c>
      <c r="M27" s="319"/>
      <c r="N27" s="11">
        <v>10540.9</v>
      </c>
      <c r="O27" s="316">
        <v>10540.9</v>
      </c>
      <c r="P27" s="316"/>
      <c r="Q27" s="13"/>
      <c r="R27" s="12"/>
      <c r="S27" s="13"/>
      <c r="T27" s="12"/>
      <c r="U27" s="13"/>
    </row>
    <row r="28" spans="1:21" ht="12" x14ac:dyDescent="0.2">
      <c r="A28" s="61"/>
      <c r="B28" s="69"/>
      <c r="C28" s="63">
        <v>2</v>
      </c>
      <c r="D28" s="64"/>
      <c r="E28" s="64"/>
      <c r="F28" s="64"/>
      <c r="G28" s="63">
        <v>2</v>
      </c>
      <c r="H28" s="65"/>
      <c r="L28" s="22"/>
      <c r="M28" s="23"/>
      <c r="N28" s="15">
        <v>2</v>
      </c>
      <c r="O28" s="317">
        <v>2</v>
      </c>
      <c r="P28" s="317"/>
      <c r="Q28" s="17"/>
      <c r="R28" s="16"/>
      <c r="S28" s="17"/>
      <c r="T28" s="16"/>
      <c r="U28" s="17"/>
    </row>
    <row r="29" spans="1:21" ht="24" x14ac:dyDescent="0.2">
      <c r="A29" s="61"/>
      <c r="B29" s="68" t="s">
        <v>20</v>
      </c>
      <c r="C29" s="58">
        <v>19250.990000000002</v>
      </c>
      <c r="D29" s="59"/>
      <c r="E29" s="59"/>
      <c r="F29" s="59"/>
      <c r="G29" s="58">
        <v>19250.990000000002</v>
      </c>
      <c r="H29" s="60"/>
      <c r="Q29" s="13"/>
      <c r="R29" s="12"/>
      <c r="S29" s="13"/>
      <c r="T29" s="12"/>
      <c r="U29" s="13"/>
    </row>
    <row r="30" spans="1:21" ht="12" x14ac:dyDescent="0.2">
      <c r="A30" s="61"/>
      <c r="B30" s="69"/>
      <c r="C30" s="63">
        <v>0.16200000000000001</v>
      </c>
      <c r="D30" s="64"/>
      <c r="E30" s="64"/>
      <c r="F30" s="64"/>
      <c r="G30" s="63">
        <v>0.16200000000000001</v>
      </c>
      <c r="H30" s="65"/>
      <c r="Q30" s="17"/>
      <c r="R30" s="16"/>
      <c r="S30" s="17"/>
      <c r="T30" s="16"/>
      <c r="U30" s="17"/>
    </row>
    <row r="31" spans="1:21" ht="24" x14ac:dyDescent="0.2">
      <c r="A31" s="61"/>
      <c r="B31" s="68" t="s">
        <v>21</v>
      </c>
      <c r="C31" s="58">
        <v>18717.03</v>
      </c>
      <c r="D31" s="59"/>
      <c r="E31" s="59"/>
      <c r="F31" s="59"/>
      <c r="G31" s="58">
        <v>18717.03</v>
      </c>
      <c r="H31" s="60"/>
      <c r="L31" s="319" t="s">
        <v>21</v>
      </c>
      <c r="M31" s="319"/>
      <c r="N31" s="11">
        <v>18717.03</v>
      </c>
      <c r="O31" s="316">
        <v>18717.03</v>
      </c>
      <c r="P31" s="316"/>
      <c r="Q31" s="13"/>
      <c r="R31" s="12"/>
      <c r="S31" s="13"/>
      <c r="T31" s="12"/>
      <c r="U31" s="13"/>
    </row>
    <row r="32" spans="1:21" ht="12" x14ac:dyDescent="0.2">
      <c r="A32" s="61"/>
      <c r="B32" s="69"/>
      <c r="C32" s="63">
        <v>0.19</v>
      </c>
      <c r="D32" s="64"/>
      <c r="E32" s="64"/>
      <c r="F32" s="64"/>
      <c r="G32" s="63">
        <v>0.19</v>
      </c>
      <c r="H32" s="65"/>
      <c r="L32" s="22"/>
      <c r="M32" s="23"/>
      <c r="N32" s="15">
        <v>0.19</v>
      </c>
      <c r="O32" s="317">
        <v>0.19</v>
      </c>
      <c r="P32" s="317"/>
      <c r="Q32" s="17"/>
      <c r="R32" s="16"/>
      <c r="S32" s="17"/>
      <c r="T32" s="16"/>
      <c r="U32" s="17"/>
    </row>
    <row r="33" spans="1:16" ht="24" x14ac:dyDescent="0.2">
      <c r="A33" s="61"/>
      <c r="B33" s="68" t="s">
        <v>441</v>
      </c>
      <c r="C33" s="58">
        <v>46216.67</v>
      </c>
      <c r="D33" s="59"/>
      <c r="E33" s="59"/>
      <c r="F33" s="58">
        <v>46216.67</v>
      </c>
      <c r="G33" s="59"/>
      <c r="H33" s="60"/>
    </row>
    <row r="34" spans="1:16" ht="12" x14ac:dyDescent="0.2">
      <c r="A34" s="61"/>
      <c r="B34" s="69"/>
      <c r="C34" s="63">
        <v>0.47</v>
      </c>
      <c r="D34" s="64"/>
      <c r="E34" s="64"/>
      <c r="F34" s="63">
        <v>0.47</v>
      </c>
      <c r="G34" s="64"/>
      <c r="H34" s="65"/>
    </row>
    <row r="35" spans="1:16" ht="12" x14ac:dyDescent="0.2">
      <c r="A35" s="61"/>
      <c r="B35" s="68" t="s">
        <v>22</v>
      </c>
      <c r="C35" s="70">
        <v>415.85</v>
      </c>
      <c r="D35" s="59"/>
      <c r="E35" s="59"/>
      <c r="F35" s="59"/>
      <c r="G35" s="70">
        <v>415.85</v>
      </c>
      <c r="H35" s="60"/>
      <c r="L35" s="21" t="s">
        <v>22</v>
      </c>
      <c r="M35" s="21"/>
      <c r="N35" s="24">
        <v>415.85</v>
      </c>
      <c r="O35" s="97">
        <v>415.85</v>
      </c>
      <c r="P35" s="97"/>
    </row>
    <row r="36" spans="1:16" ht="12" x14ac:dyDescent="0.2">
      <c r="A36" s="61"/>
      <c r="B36" s="69"/>
      <c r="C36" s="63">
        <v>7.0000000000000001E-3</v>
      </c>
      <c r="D36" s="64"/>
      <c r="E36" s="64"/>
      <c r="F36" s="64"/>
      <c r="G36" s="63">
        <v>7.0000000000000001E-3</v>
      </c>
      <c r="H36" s="65"/>
      <c r="L36" s="22"/>
      <c r="M36" s="23"/>
      <c r="N36" s="15">
        <v>7.0000000000000001E-3</v>
      </c>
      <c r="O36" s="15">
        <v>7.0000000000000001E-3</v>
      </c>
      <c r="P36" s="15"/>
    </row>
    <row r="37" spans="1:16" ht="12" x14ac:dyDescent="0.2">
      <c r="A37" s="56"/>
      <c r="B37" s="57" t="s">
        <v>24</v>
      </c>
      <c r="C37" s="59"/>
      <c r="D37" s="59"/>
      <c r="E37" s="58">
        <v>482809.62</v>
      </c>
      <c r="F37" s="59"/>
      <c r="G37" s="58">
        <v>482809.62</v>
      </c>
      <c r="H37" s="60"/>
    </row>
    <row r="38" spans="1:16" ht="12" x14ac:dyDescent="0.2">
      <c r="A38" s="61"/>
      <c r="B38" s="69"/>
      <c r="C38" s="64"/>
      <c r="D38" s="64"/>
      <c r="E38" s="71">
        <v>3546.6</v>
      </c>
      <c r="F38" s="64"/>
      <c r="G38" s="71">
        <v>3546.6</v>
      </c>
      <c r="H38" s="65"/>
    </row>
    <row r="39" spans="1:16" ht="24" x14ac:dyDescent="0.2">
      <c r="A39" s="61"/>
      <c r="B39" s="66" t="s">
        <v>25</v>
      </c>
      <c r="C39" s="59"/>
      <c r="D39" s="59"/>
      <c r="E39" s="58">
        <v>482809.62</v>
      </c>
      <c r="F39" s="59"/>
      <c r="G39" s="58">
        <v>482809.62</v>
      </c>
      <c r="H39" s="60"/>
    </row>
    <row r="40" spans="1:16" ht="12" x14ac:dyDescent="0.2">
      <c r="A40" s="61"/>
      <c r="B40" s="67"/>
      <c r="C40" s="64"/>
      <c r="D40" s="64"/>
      <c r="E40" s="71">
        <v>3546.6</v>
      </c>
      <c r="F40" s="64"/>
      <c r="G40" s="71">
        <v>3546.6</v>
      </c>
      <c r="H40" s="65"/>
    </row>
    <row r="41" spans="1:16" ht="36" x14ac:dyDescent="0.2">
      <c r="A41" s="61"/>
      <c r="B41" s="68" t="s">
        <v>26</v>
      </c>
      <c r="C41" s="59"/>
      <c r="D41" s="59"/>
      <c r="E41" s="58">
        <v>20000</v>
      </c>
      <c r="F41" s="59"/>
      <c r="G41" s="58">
        <v>20000</v>
      </c>
      <c r="H41" s="60"/>
    </row>
    <row r="42" spans="1:16" ht="12" x14ac:dyDescent="0.2">
      <c r="A42" s="61"/>
      <c r="B42" s="69"/>
      <c r="C42" s="64"/>
      <c r="D42" s="64"/>
      <c r="E42" s="63">
        <v>2</v>
      </c>
      <c r="F42" s="64"/>
      <c r="G42" s="63">
        <v>2</v>
      </c>
      <c r="H42" s="65"/>
    </row>
    <row r="43" spans="1:16" ht="12" x14ac:dyDescent="0.2">
      <c r="A43" s="61"/>
      <c r="B43" s="68" t="s">
        <v>27</v>
      </c>
      <c r="C43" s="59"/>
      <c r="D43" s="59"/>
      <c r="E43" s="58">
        <v>13179.07</v>
      </c>
      <c r="F43" s="59"/>
      <c r="G43" s="58">
        <v>13179.07</v>
      </c>
      <c r="H43" s="60"/>
    </row>
    <row r="44" spans="1:16" ht="12" x14ac:dyDescent="0.2">
      <c r="A44" s="61"/>
      <c r="B44" s="69"/>
      <c r="C44" s="64"/>
      <c r="D44" s="64"/>
      <c r="E44" s="63">
        <v>203</v>
      </c>
      <c r="F44" s="64"/>
      <c r="G44" s="63">
        <v>203</v>
      </c>
      <c r="H44" s="65"/>
    </row>
    <row r="45" spans="1:16" ht="24" x14ac:dyDescent="0.2">
      <c r="A45" s="61"/>
      <c r="B45" s="68" t="s">
        <v>28</v>
      </c>
      <c r="C45" s="59"/>
      <c r="D45" s="59"/>
      <c r="E45" s="58">
        <v>247791.59</v>
      </c>
      <c r="F45" s="59"/>
      <c r="G45" s="58">
        <v>247791.59</v>
      </c>
      <c r="H45" s="60"/>
    </row>
    <row r="46" spans="1:16" ht="12" x14ac:dyDescent="0.2">
      <c r="A46" s="61"/>
      <c r="B46" s="69"/>
      <c r="C46" s="64"/>
      <c r="D46" s="64"/>
      <c r="E46" s="71">
        <v>3340</v>
      </c>
      <c r="F46" s="64"/>
      <c r="G46" s="71">
        <v>3340</v>
      </c>
      <c r="H46" s="65"/>
    </row>
    <row r="47" spans="1:16" ht="12" x14ac:dyDescent="0.2">
      <c r="A47" s="61"/>
      <c r="B47" s="68" t="s">
        <v>29</v>
      </c>
      <c r="C47" s="59"/>
      <c r="D47" s="59"/>
      <c r="E47" s="58">
        <v>201838.96</v>
      </c>
      <c r="F47" s="59"/>
      <c r="G47" s="58">
        <v>201838.96</v>
      </c>
      <c r="H47" s="60"/>
    </row>
    <row r="48" spans="1:16" ht="12" x14ac:dyDescent="0.2">
      <c r="A48" s="61"/>
      <c r="B48" s="69"/>
      <c r="C48" s="64"/>
      <c r="D48" s="64"/>
      <c r="E48" s="63">
        <v>1.6</v>
      </c>
      <c r="F48" s="64"/>
      <c r="G48" s="63">
        <v>1.6</v>
      </c>
      <c r="H48" s="65"/>
    </row>
    <row r="49" spans="1:8" ht="12" x14ac:dyDescent="0.2">
      <c r="A49" s="56"/>
      <c r="B49" s="57" t="s">
        <v>32</v>
      </c>
      <c r="C49" s="58">
        <v>13724722.369999999</v>
      </c>
      <c r="D49" s="59"/>
      <c r="E49" s="58">
        <v>3283301.43</v>
      </c>
      <c r="F49" s="58">
        <v>287310.40999999997</v>
      </c>
      <c r="G49" s="58">
        <v>16720713.390000001</v>
      </c>
      <c r="H49" s="60"/>
    </row>
    <row r="50" spans="1:8" ht="12" x14ac:dyDescent="0.2">
      <c r="A50" s="61"/>
      <c r="B50" s="69"/>
      <c r="C50" s="71">
        <v>6263.8419999999996</v>
      </c>
      <c r="D50" s="64"/>
      <c r="E50" s="71">
        <v>2054.895</v>
      </c>
      <c r="F50" s="63">
        <v>209.6</v>
      </c>
      <c r="G50" s="71">
        <v>8109.1369999999997</v>
      </c>
      <c r="H50" s="65"/>
    </row>
    <row r="51" spans="1:8" ht="24" x14ac:dyDescent="0.2">
      <c r="A51" s="61"/>
      <c r="B51" s="66" t="s">
        <v>12</v>
      </c>
      <c r="C51" s="58">
        <v>13724722.369999999</v>
      </c>
      <c r="D51" s="59"/>
      <c r="E51" s="58">
        <v>79764.33</v>
      </c>
      <c r="F51" s="58">
        <v>287310.40999999997</v>
      </c>
      <c r="G51" s="58">
        <v>13517176.289999999</v>
      </c>
      <c r="H51" s="60"/>
    </row>
    <row r="52" spans="1:8" ht="12" x14ac:dyDescent="0.2">
      <c r="A52" s="61"/>
      <c r="B52" s="67"/>
      <c r="C52" s="71">
        <v>6263.8419999999996</v>
      </c>
      <c r="D52" s="64"/>
      <c r="E52" s="63">
        <v>517.5</v>
      </c>
      <c r="F52" s="63">
        <v>209.6</v>
      </c>
      <c r="G52" s="71">
        <v>6571.7420000000002</v>
      </c>
      <c r="H52" s="65"/>
    </row>
    <row r="53" spans="1:8" ht="24" x14ac:dyDescent="0.2">
      <c r="A53" s="61"/>
      <c r="B53" s="68" t="s">
        <v>33</v>
      </c>
      <c r="C53" s="58">
        <v>9458.98</v>
      </c>
      <c r="D53" s="59"/>
      <c r="E53" s="59"/>
      <c r="F53" s="59"/>
      <c r="G53" s="58">
        <v>9458.98</v>
      </c>
      <c r="H53" s="60"/>
    </row>
    <row r="54" spans="1:8" ht="12" x14ac:dyDescent="0.2">
      <c r="A54" s="61"/>
      <c r="B54" s="69"/>
      <c r="C54" s="63">
        <v>4</v>
      </c>
      <c r="D54" s="64"/>
      <c r="E54" s="64"/>
      <c r="F54" s="64"/>
      <c r="G54" s="63">
        <v>4</v>
      </c>
      <c r="H54" s="65"/>
    </row>
    <row r="55" spans="1:8" ht="24" x14ac:dyDescent="0.2">
      <c r="A55" s="61"/>
      <c r="B55" s="68" t="s">
        <v>34</v>
      </c>
      <c r="C55" s="58">
        <v>388135.6</v>
      </c>
      <c r="D55" s="59"/>
      <c r="E55" s="59"/>
      <c r="F55" s="59"/>
      <c r="G55" s="58">
        <v>388135.6</v>
      </c>
      <c r="H55" s="60"/>
    </row>
    <row r="56" spans="1:8" ht="12" x14ac:dyDescent="0.2">
      <c r="A56" s="61"/>
      <c r="B56" s="69"/>
      <c r="C56" s="63">
        <v>1</v>
      </c>
      <c r="D56" s="64"/>
      <c r="E56" s="64"/>
      <c r="F56" s="64"/>
      <c r="G56" s="63">
        <v>1</v>
      </c>
      <c r="H56" s="65"/>
    </row>
    <row r="57" spans="1:8" ht="36" x14ac:dyDescent="0.2">
      <c r="A57" s="61"/>
      <c r="B57" s="68" t="s">
        <v>35</v>
      </c>
      <c r="C57" s="58">
        <v>41152.54</v>
      </c>
      <c r="D57" s="59"/>
      <c r="E57" s="59"/>
      <c r="F57" s="59"/>
      <c r="G57" s="58">
        <v>41152.54</v>
      </c>
      <c r="H57" s="60"/>
    </row>
    <row r="58" spans="1:8" ht="12" x14ac:dyDescent="0.2">
      <c r="A58" s="61"/>
      <c r="B58" s="69"/>
      <c r="C58" s="63">
        <v>1</v>
      </c>
      <c r="D58" s="64"/>
      <c r="E58" s="64"/>
      <c r="F58" s="64"/>
      <c r="G58" s="63">
        <v>1</v>
      </c>
      <c r="H58" s="65"/>
    </row>
    <row r="59" spans="1:8" ht="24" x14ac:dyDescent="0.2">
      <c r="A59" s="61"/>
      <c r="B59" s="68" t="s">
        <v>36</v>
      </c>
      <c r="C59" s="58">
        <v>4000</v>
      </c>
      <c r="D59" s="59"/>
      <c r="E59" s="59"/>
      <c r="F59" s="59"/>
      <c r="G59" s="58">
        <v>4000</v>
      </c>
      <c r="H59" s="60"/>
    </row>
    <row r="60" spans="1:8" ht="12" x14ac:dyDescent="0.2">
      <c r="A60" s="61"/>
      <c r="B60" s="69"/>
      <c r="C60" s="63">
        <v>2</v>
      </c>
      <c r="D60" s="64"/>
      <c r="E60" s="64"/>
      <c r="F60" s="64"/>
      <c r="G60" s="63">
        <v>2</v>
      </c>
      <c r="H60" s="65"/>
    </row>
    <row r="61" spans="1:8" ht="24" x14ac:dyDescent="0.2">
      <c r="A61" s="61"/>
      <c r="B61" s="68" t="s">
        <v>37</v>
      </c>
      <c r="C61" s="58">
        <v>1037.28</v>
      </c>
      <c r="D61" s="59"/>
      <c r="E61" s="59"/>
      <c r="F61" s="59"/>
      <c r="G61" s="58">
        <v>1037.28</v>
      </c>
      <c r="H61" s="60"/>
    </row>
    <row r="62" spans="1:8" ht="12" x14ac:dyDescent="0.2">
      <c r="A62" s="61"/>
      <c r="B62" s="69"/>
      <c r="C62" s="63">
        <v>4</v>
      </c>
      <c r="D62" s="64"/>
      <c r="E62" s="64"/>
      <c r="F62" s="64"/>
      <c r="G62" s="63">
        <v>4</v>
      </c>
      <c r="H62" s="65"/>
    </row>
    <row r="63" spans="1:8" ht="12" x14ac:dyDescent="0.2">
      <c r="A63" s="61"/>
      <c r="B63" s="68" t="s">
        <v>38</v>
      </c>
      <c r="C63" s="58">
        <v>6780</v>
      </c>
      <c r="D63" s="59"/>
      <c r="E63" s="59"/>
      <c r="F63" s="59"/>
      <c r="G63" s="58">
        <v>6780</v>
      </c>
      <c r="H63" s="60"/>
    </row>
    <row r="64" spans="1:8" ht="12" x14ac:dyDescent="0.2">
      <c r="A64" s="61"/>
      <c r="B64" s="69"/>
      <c r="C64" s="63">
        <v>1</v>
      </c>
      <c r="D64" s="64"/>
      <c r="E64" s="64"/>
      <c r="F64" s="64"/>
      <c r="G64" s="63">
        <v>1</v>
      </c>
      <c r="H64" s="65"/>
    </row>
    <row r="65" spans="1:8" ht="24" x14ac:dyDescent="0.2">
      <c r="A65" s="61"/>
      <c r="B65" s="68" t="s">
        <v>39</v>
      </c>
      <c r="C65" s="58">
        <v>4598.51</v>
      </c>
      <c r="D65" s="59"/>
      <c r="E65" s="59"/>
      <c r="F65" s="59"/>
      <c r="G65" s="58">
        <v>4598.51</v>
      </c>
      <c r="H65" s="60"/>
    </row>
    <row r="66" spans="1:8" ht="12" x14ac:dyDescent="0.2">
      <c r="A66" s="61"/>
      <c r="B66" s="69"/>
      <c r="C66" s="63">
        <v>1</v>
      </c>
      <c r="D66" s="64"/>
      <c r="E66" s="64"/>
      <c r="F66" s="64"/>
      <c r="G66" s="63">
        <v>1</v>
      </c>
      <c r="H66" s="65"/>
    </row>
    <row r="67" spans="1:8" ht="12" x14ac:dyDescent="0.2">
      <c r="A67" s="61"/>
      <c r="B67" s="68" t="s">
        <v>40</v>
      </c>
      <c r="C67" s="70">
        <v>324</v>
      </c>
      <c r="D67" s="59"/>
      <c r="E67" s="59"/>
      <c r="F67" s="59"/>
      <c r="G67" s="70">
        <v>324</v>
      </c>
      <c r="H67" s="60"/>
    </row>
    <row r="68" spans="1:8" ht="12" x14ac:dyDescent="0.2">
      <c r="A68" s="61"/>
      <c r="B68" s="69"/>
      <c r="C68" s="63">
        <v>225</v>
      </c>
      <c r="D68" s="64"/>
      <c r="E68" s="64"/>
      <c r="F68" s="64"/>
      <c r="G68" s="63">
        <v>225</v>
      </c>
      <c r="H68" s="65"/>
    </row>
    <row r="69" spans="1:8" ht="24" x14ac:dyDescent="0.2">
      <c r="A69" s="61"/>
      <c r="B69" s="68" t="s">
        <v>41</v>
      </c>
      <c r="C69" s="58">
        <v>4546.71</v>
      </c>
      <c r="D69" s="59"/>
      <c r="E69" s="59"/>
      <c r="F69" s="59"/>
      <c r="G69" s="58">
        <v>4546.71</v>
      </c>
      <c r="H69" s="60"/>
    </row>
    <row r="70" spans="1:8" ht="12" x14ac:dyDescent="0.2">
      <c r="A70" s="61"/>
      <c r="B70" s="69"/>
      <c r="C70" s="63">
        <v>4</v>
      </c>
      <c r="D70" s="64"/>
      <c r="E70" s="64"/>
      <c r="F70" s="64"/>
      <c r="G70" s="63">
        <v>4</v>
      </c>
      <c r="H70" s="65"/>
    </row>
    <row r="71" spans="1:8" ht="24" x14ac:dyDescent="0.2">
      <c r="A71" s="61"/>
      <c r="B71" s="68" t="s">
        <v>42</v>
      </c>
      <c r="C71" s="58">
        <v>1501.08</v>
      </c>
      <c r="D71" s="59"/>
      <c r="E71" s="59"/>
      <c r="F71" s="59"/>
      <c r="G71" s="58">
        <v>1501.08</v>
      </c>
      <c r="H71" s="60"/>
    </row>
    <row r="72" spans="1:8" ht="12" x14ac:dyDescent="0.2">
      <c r="A72" s="61"/>
      <c r="B72" s="69"/>
      <c r="C72" s="63">
        <v>2</v>
      </c>
      <c r="D72" s="64"/>
      <c r="E72" s="64"/>
      <c r="F72" s="64"/>
      <c r="G72" s="63">
        <v>2</v>
      </c>
      <c r="H72" s="65"/>
    </row>
    <row r="73" spans="1:8" ht="24" x14ac:dyDescent="0.2">
      <c r="A73" s="61"/>
      <c r="B73" s="68" t="s">
        <v>43</v>
      </c>
      <c r="C73" s="58">
        <v>11864.41</v>
      </c>
      <c r="D73" s="59"/>
      <c r="E73" s="59"/>
      <c r="F73" s="59"/>
      <c r="G73" s="58">
        <v>11864.41</v>
      </c>
      <c r="H73" s="60"/>
    </row>
    <row r="74" spans="1:8" ht="12" x14ac:dyDescent="0.2">
      <c r="A74" s="61"/>
      <c r="B74" s="69"/>
      <c r="C74" s="63">
        <v>2</v>
      </c>
      <c r="D74" s="64"/>
      <c r="E74" s="64"/>
      <c r="F74" s="64"/>
      <c r="G74" s="63">
        <v>2</v>
      </c>
      <c r="H74" s="65"/>
    </row>
    <row r="75" spans="1:8" ht="12" x14ac:dyDescent="0.2">
      <c r="A75" s="61"/>
      <c r="B75" s="68" t="s">
        <v>44</v>
      </c>
      <c r="C75" s="70">
        <v>79.459999999999994</v>
      </c>
      <c r="D75" s="59"/>
      <c r="E75" s="59"/>
      <c r="F75" s="59"/>
      <c r="G75" s="70">
        <v>79.459999999999994</v>
      </c>
      <c r="H75" s="60"/>
    </row>
    <row r="76" spans="1:8" ht="12" x14ac:dyDescent="0.2">
      <c r="A76" s="61"/>
      <c r="B76" s="69"/>
      <c r="C76" s="63">
        <v>5</v>
      </c>
      <c r="D76" s="64"/>
      <c r="E76" s="64"/>
      <c r="F76" s="64"/>
      <c r="G76" s="63">
        <v>5</v>
      </c>
      <c r="H76" s="65"/>
    </row>
    <row r="77" spans="1:8" ht="12" x14ac:dyDescent="0.2">
      <c r="A77" s="61"/>
      <c r="B77" s="68" t="s">
        <v>45</v>
      </c>
      <c r="C77" s="70">
        <v>720.34</v>
      </c>
      <c r="D77" s="59"/>
      <c r="E77" s="59"/>
      <c r="F77" s="59"/>
      <c r="G77" s="70">
        <v>720.34</v>
      </c>
      <c r="H77" s="60"/>
    </row>
    <row r="78" spans="1:8" ht="12" x14ac:dyDescent="0.2">
      <c r="A78" s="61"/>
      <c r="B78" s="69"/>
      <c r="C78" s="63">
        <v>10</v>
      </c>
      <c r="D78" s="64"/>
      <c r="E78" s="64"/>
      <c r="F78" s="64"/>
      <c r="G78" s="63">
        <v>10</v>
      </c>
      <c r="H78" s="65"/>
    </row>
    <row r="79" spans="1:8" ht="36" x14ac:dyDescent="0.2">
      <c r="A79" s="61"/>
      <c r="B79" s="68" t="s">
        <v>46</v>
      </c>
      <c r="C79" s="58">
        <v>1355.93</v>
      </c>
      <c r="D79" s="59"/>
      <c r="E79" s="59"/>
      <c r="F79" s="59"/>
      <c r="G79" s="58">
        <v>1355.93</v>
      </c>
      <c r="H79" s="60"/>
    </row>
    <row r="80" spans="1:8" ht="12" x14ac:dyDescent="0.2">
      <c r="A80" s="61"/>
      <c r="B80" s="69"/>
      <c r="C80" s="63">
        <v>1</v>
      </c>
      <c r="D80" s="64"/>
      <c r="E80" s="64"/>
      <c r="F80" s="64"/>
      <c r="G80" s="63">
        <v>1</v>
      </c>
      <c r="H80" s="65"/>
    </row>
    <row r="81" spans="1:8" ht="12" x14ac:dyDescent="0.2">
      <c r="A81" s="61"/>
      <c r="B81" s="68" t="s">
        <v>47</v>
      </c>
      <c r="C81" s="70">
        <v>270.8</v>
      </c>
      <c r="D81" s="59"/>
      <c r="E81" s="59"/>
      <c r="F81" s="59"/>
      <c r="G81" s="70">
        <v>270.8</v>
      </c>
      <c r="H81" s="60"/>
    </row>
    <row r="82" spans="1:8" ht="12" x14ac:dyDescent="0.2">
      <c r="A82" s="61"/>
      <c r="B82" s="69"/>
      <c r="C82" s="63">
        <v>6</v>
      </c>
      <c r="D82" s="64"/>
      <c r="E82" s="64"/>
      <c r="F82" s="64"/>
      <c r="G82" s="63">
        <v>6</v>
      </c>
      <c r="H82" s="65"/>
    </row>
    <row r="83" spans="1:8" ht="24" x14ac:dyDescent="0.2">
      <c r="A83" s="61"/>
      <c r="B83" s="68" t="s">
        <v>48</v>
      </c>
      <c r="C83" s="70">
        <v>86.78</v>
      </c>
      <c r="D83" s="59"/>
      <c r="E83" s="59"/>
      <c r="F83" s="59"/>
      <c r="G83" s="70">
        <v>86.78</v>
      </c>
      <c r="H83" s="60"/>
    </row>
    <row r="84" spans="1:8" ht="12" x14ac:dyDescent="0.2">
      <c r="A84" s="61"/>
      <c r="B84" s="69"/>
      <c r="C84" s="63">
        <v>4</v>
      </c>
      <c r="D84" s="64"/>
      <c r="E84" s="64"/>
      <c r="F84" s="64"/>
      <c r="G84" s="63">
        <v>4</v>
      </c>
      <c r="H84" s="65"/>
    </row>
    <row r="85" spans="1:8" ht="24" x14ac:dyDescent="0.2">
      <c r="A85" s="61"/>
      <c r="B85" s="68" t="s">
        <v>49</v>
      </c>
      <c r="C85" s="70">
        <v>390.51</v>
      </c>
      <c r="D85" s="59"/>
      <c r="E85" s="59"/>
      <c r="F85" s="59"/>
      <c r="G85" s="70">
        <v>390.51</v>
      </c>
      <c r="H85" s="60"/>
    </row>
    <row r="86" spans="1:8" ht="12" x14ac:dyDescent="0.2">
      <c r="A86" s="61"/>
      <c r="B86" s="69"/>
      <c r="C86" s="63">
        <v>18</v>
      </c>
      <c r="D86" s="64"/>
      <c r="E86" s="64"/>
      <c r="F86" s="64"/>
      <c r="G86" s="63">
        <v>18</v>
      </c>
      <c r="H86" s="65"/>
    </row>
    <row r="87" spans="1:8" ht="36" x14ac:dyDescent="0.2">
      <c r="A87" s="61"/>
      <c r="B87" s="68" t="s">
        <v>50</v>
      </c>
      <c r="C87" s="70">
        <v>195.67</v>
      </c>
      <c r="D87" s="59"/>
      <c r="E87" s="59"/>
      <c r="F87" s="59"/>
      <c r="G87" s="70">
        <v>195.67</v>
      </c>
      <c r="H87" s="60"/>
    </row>
    <row r="88" spans="1:8" ht="12" x14ac:dyDescent="0.2">
      <c r="A88" s="61"/>
      <c r="B88" s="69"/>
      <c r="C88" s="63">
        <v>1</v>
      </c>
      <c r="D88" s="64"/>
      <c r="E88" s="64"/>
      <c r="F88" s="64"/>
      <c r="G88" s="63">
        <v>1</v>
      </c>
      <c r="H88" s="65"/>
    </row>
    <row r="89" spans="1:8" ht="24" x14ac:dyDescent="0.2">
      <c r="A89" s="61"/>
      <c r="B89" s="68" t="s">
        <v>442</v>
      </c>
      <c r="C89" s="70">
        <v>173.56</v>
      </c>
      <c r="D89" s="59"/>
      <c r="E89" s="59"/>
      <c r="F89" s="59"/>
      <c r="G89" s="70">
        <v>173.56</v>
      </c>
      <c r="H89" s="60"/>
    </row>
    <row r="90" spans="1:8" ht="12" x14ac:dyDescent="0.2">
      <c r="A90" s="61"/>
      <c r="B90" s="69"/>
      <c r="C90" s="63">
        <v>1</v>
      </c>
      <c r="D90" s="64"/>
      <c r="E90" s="64"/>
      <c r="F90" s="64"/>
      <c r="G90" s="63">
        <v>1</v>
      </c>
      <c r="H90" s="65"/>
    </row>
    <row r="91" spans="1:8" ht="36" x14ac:dyDescent="0.2">
      <c r="A91" s="61"/>
      <c r="B91" s="68" t="s">
        <v>52</v>
      </c>
      <c r="C91" s="58">
        <v>40685.4</v>
      </c>
      <c r="D91" s="59"/>
      <c r="E91" s="59"/>
      <c r="F91" s="59"/>
      <c r="G91" s="58">
        <v>40685.4</v>
      </c>
      <c r="H91" s="60"/>
    </row>
    <row r="92" spans="1:8" ht="12" x14ac:dyDescent="0.2">
      <c r="A92" s="61"/>
      <c r="B92" s="69"/>
      <c r="C92" s="63">
        <v>14</v>
      </c>
      <c r="D92" s="64"/>
      <c r="E92" s="64"/>
      <c r="F92" s="64"/>
      <c r="G92" s="63">
        <v>14</v>
      </c>
      <c r="H92" s="65"/>
    </row>
    <row r="93" spans="1:8" ht="60" x14ac:dyDescent="0.2">
      <c r="A93" s="61"/>
      <c r="B93" s="68" t="s">
        <v>443</v>
      </c>
      <c r="C93" s="58">
        <v>31860</v>
      </c>
      <c r="D93" s="59"/>
      <c r="E93" s="59"/>
      <c r="F93" s="58">
        <v>31860</v>
      </c>
      <c r="G93" s="59"/>
      <c r="H93" s="60"/>
    </row>
    <row r="94" spans="1:8" ht="12" x14ac:dyDescent="0.2">
      <c r="A94" s="61"/>
      <c r="B94" s="69"/>
      <c r="C94" s="63">
        <v>2</v>
      </c>
      <c r="D94" s="64"/>
      <c r="E94" s="64"/>
      <c r="F94" s="63">
        <v>2</v>
      </c>
      <c r="G94" s="64"/>
      <c r="H94" s="65"/>
    </row>
    <row r="95" spans="1:8" ht="12" x14ac:dyDescent="0.2">
      <c r="A95" s="61"/>
      <c r="B95" s="68" t="s">
        <v>53</v>
      </c>
      <c r="C95" s="58">
        <v>7288.13</v>
      </c>
      <c r="D95" s="59"/>
      <c r="E95" s="59"/>
      <c r="F95" s="59"/>
      <c r="G95" s="58">
        <v>7288.13</v>
      </c>
      <c r="H95" s="60"/>
    </row>
    <row r="96" spans="1:8" ht="12" x14ac:dyDescent="0.2">
      <c r="A96" s="61"/>
      <c r="B96" s="69"/>
      <c r="C96" s="63">
        <v>1</v>
      </c>
      <c r="D96" s="64"/>
      <c r="E96" s="64"/>
      <c r="F96" s="64"/>
      <c r="G96" s="63">
        <v>1</v>
      </c>
      <c r="H96" s="65"/>
    </row>
    <row r="97" spans="1:8" ht="48" x14ac:dyDescent="0.2">
      <c r="A97" s="61"/>
      <c r="B97" s="68" t="s">
        <v>54</v>
      </c>
      <c r="C97" s="58">
        <v>42480</v>
      </c>
      <c r="D97" s="59"/>
      <c r="E97" s="59"/>
      <c r="F97" s="59"/>
      <c r="G97" s="58">
        <v>42480</v>
      </c>
      <c r="H97" s="60"/>
    </row>
    <row r="98" spans="1:8" ht="12" x14ac:dyDescent="0.2">
      <c r="A98" s="61"/>
      <c r="B98" s="69"/>
      <c r="C98" s="63">
        <v>5</v>
      </c>
      <c r="D98" s="64"/>
      <c r="E98" s="64"/>
      <c r="F98" s="64"/>
      <c r="G98" s="63">
        <v>5</v>
      </c>
      <c r="H98" s="65"/>
    </row>
    <row r="99" spans="1:8" ht="48" x14ac:dyDescent="0.2">
      <c r="A99" s="61"/>
      <c r="B99" s="68" t="s">
        <v>55</v>
      </c>
      <c r="C99" s="58">
        <v>77406.77</v>
      </c>
      <c r="D99" s="59"/>
      <c r="E99" s="59"/>
      <c r="F99" s="59"/>
      <c r="G99" s="58">
        <v>77406.77</v>
      </c>
      <c r="H99" s="60"/>
    </row>
    <row r="100" spans="1:8" ht="12" x14ac:dyDescent="0.2">
      <c r="A100" s="61"/>
      <c r="B100" s="69"/>
      <c r="C100" s="63">
        <v>9</v>
      </c>
      <c r="D100" s="64"/>
      <c r="E100" s="64"/>
      <c r="F100" s="64"/>
      <c r="G100" s="63">
        <v>9</v>
      </c>
      <c r="H100" s="65"/>
    </row>
    <row r="101" spans="1:8" ht="24" x14ac:dyDescent="0.2">
      <c r="A101" s="61"/>
      <c r="B101" s="68" t="s">
        <v>56</v>
      </c>
      <c r="C101" s="58">
        <v>468402.85</v>
      </c>
      <c r="D101" s="59"/>
      <c r="E101" s="59"/>
      <c r="F101" s="59"/>
      <c r="G101" s="58">
        <v>468402.85</v>
      </c>
      <c r="H101" s="60"/>
    </row>
    <row r="102" spans="1:8" ht="12" x14ac:dyDescent="0.2">
      <c r="A102" s="61"/>
      <c r="B102" s="69"/>
      <c r="C102" s="63">
        <v>4</v>
      </c>
      <c r="D102" s="64"/>
      <c r="E102" s="64"/>
      <c r="F102" s="64"/>
      <c r="G102" s="63">
        <v>4</v>
      </c>
      <c r="H102" s="65"/>
    </row>
    <row r="103" spans="1:8" ht="24" x14ac:dyDescent="0.2">
      <c r="A103" s="61"/>
      <c r="B103" s="68" t="s">
        <v>57</v>
      </c>
      <c r="C103" s="58">
        <v>1706710.9</v>
      </c>
      <c r="D103" s="59"/>
      <c r="E103" s="59"/>
      <c r="F103" s="59"/>
      <c r="G103" s="58">
        <v>1706710.9</v>
      </c>
      <c r="H103" s="60"/>
    </row>
    <row r="104" spans="1:8" ht="12" x14ac:dyDescent="0.2">
      <c r="A104" s="61"/>
      <c r="B104" s="69"/>
      <c r="C104" s="63">
        <v>15</v>
      </c>
      <c r="D104" s="64"/>
      <c r="E104" s="64"/>
      <c r="F104" s="64"/>
      <c r="G104" s="63">
        <v>15</v>
      </c>
      <c r="H104" s="65"/>
    </row>
    <row r="105" spans="1:8" ht="24" x14ac:dyDescent="0.2">
      <c r="A105" s="61"/>
      <c r="B105" s="68" t="s">
        <v>58</v>
      </c>
      <c r="C105" s="58">
        <v>580920.65</v>
      </c>
      <c r="D105" s="59"/>
      <c r="E105" s="59"/>
      <c r="F105" s="59"/>
      <c r="G105" s="58">
        <v>580920.65</v>
      </c>
      <c r="H105" s="60"/>
    </row>
    <row r="106" spans="1:8" ht="12" x14ac:dyDescent="0.2">
      <c r="A106" s="61"/>
      <c r="B106" s="69"/>
      <c r="C106" s="63">
        <v>5</v>
      </c>
      <c r="D106" s="64"/>
      <c r="E106" s="64"/>
      <c r="F106" s="64"/>
      <c r="G106" s="63">
        <v>5</v>
      </c>
      <c r="H106" s="65"/>
    </row>
    <row r="107" spans="1:8" ht="24" x14ac:dyDescent="0.2">
      <c r="A107" s="61"/>
      <c r="B107" s="68" t="s">
        <v>59</v>
      </c>
      <c r="C107" s="58">
        <v>260124.2</v>
      </c>
      <c r="D107" s="59"/>
      <c r="E107" s="59"/>
      <c r="F107" s="59"/>
      <c r="G107" s="58">
        <v>260124.2</v>
      </c>
      <c r="H107" s="60"/>
    </row>
    <row r="108" spans="1:8" ht="12" x14ac:dyDescent="0.2">
      <c r="A108" s="61"/>
      <c r="B108" s="69"/>
      <c r="C108" s="63">
        <v>2</v>
      </c>
      <c r="D108" s="64"/>
      <c r="E108" s="64"/>
      <c r="F108" s="64"/>
      <c r="G108" s="63">
        <v>2</v>
      </c>
      <c r="H108" s="65"/>
    </row>
    <row r="109" spans="1:8" ht="24" x14ac:dyDescent="0.2">
      <c r="A109" s="61"/>
      <c r="B109" s="68" t="s">
        <v>60</v>
      </c>
      <c r="C109" s="58">
        <v>494909.76</v>
      </c>
      <c r="D109" s="59"/>
      <c r="E109" s="59"/>
      <c r="F109" s="59"/>
      <c r="G109" s="58">
        <v>494909.76</v>
      </c>
      <c r="H109" s="60"/>
    </row>
    <row r="110" spans="1:8" ht="12" x14ac:dyDescent="0.2">
      <c r="A110" s="61"/>
      <c r="B110" s="69"/>
      <c r="C110" s="63">
        <v>7</v>
      </c>
      <c r="D110" s="64"/>
      <c r="E110" s="64"/>
      <c r="F110" s="64"/>
      <c r="G110" s="63">
        <v>7</v>
      </c>
      <c r="H110" s="65"/>
    </row>
    <row r="111" spans="1:8" ht="24" x14ac:dyDescent="0.2">
      <c r="A111" s="61"/>
      <c r="B111" s="68" t="s">
        <v>61</v>
      </c>
      <c r="C111" s="58">
        <v>188546.4</v>
      </c>
      <c r="D111" s="59"/>
      <c r="E111" s="59"/>
      <c r="F111" s="59"/>
      <c r="G111" s="58">
        <v>188546.4</v>
      </c>
      <c r="H111" s="60"/>
    </row>
    <row r="112" spans="1:8" ht="12" x14ac:dyDescent="0.2">
      <c r="A112" s="61"/>
      <c r="B112" s="69"/>
      <c r="C112" s="63">
        <v>1</v>
      </c>
      <c r="D112" s="64"/>
      <c r="E112" s="64"/>
      <c r="F112" s="64"/>
      <c r="G112" s="63">
        <v>1</v>
      </c>
      <c r="H112" s="65"/>
    </row>
    <row r="113" spans="1:8" ht="24" x14ac:dyDescent="0.2">
      <c r="A113" s="61"/>
      <c r="B113" s="68" t="s">
        <v>62</v>
      </c>
      <c r="C113" s="58">
        <v>512999.57</v>
      </c>
      <c r="D113" s="59"/>
      <c r="E113" s="59"/>
      <c r="F113" s="59"/>
      <c r="G113" s="58">
        <v>512999.57</v>
      </c>
      <c r="H113" s="60"/>
    </row>
    <row r="114" spans="1:8" ht="12" x14ac:dyDescent="0.2">
      <c r="A114" s="61"/>
      <c r="B114" s="69"/>
      <c r="C114" s="63">
        <v>3</v>
      </c>
      <c r="D114" s="64"/>
      <c r="E114" s="64"/>
      <c r="F114" s="64"/>
      <c r="G114" s="63">
        <v>3</v>
      </c>
      <c r="H114" s="65"/>
    </row>
    <row r="115" spans="1:8" ht="24" x14ac:dyDescent="0.2">
      <c r="A115" s="61"/>
      <c r="B115" s="68" t="s">
        <v>63</v>
      </c>
      <c r="C115" s="58">
        <v>238618.14</v>
      </c>
      <c r="D115" s="59"/>
      <c r="E115" s="59"/>
      <c r="F115" s="59"/>
      <c r="G115" s="58">
        <v>238618.14</v>
      </c>
      <c r="H115" s="60"/>
    </row>
    <row r="116" spans="1:8" ht="12" x14ac:dyDescent="0.2">
      <c r="A116" s="61"/>
      <c r="B116" s="69"/>
      <c r="C116" s="63">
        <v>2</v>
      </c>
      <c r="D116" s="64"/>
      <c r="E116" s="64"/>
      <c r="F116" s="64"/>
      <c r="G116" s="63">
        <v>2</v>
      </c>
      <c r="H116" s="65"/>
    </row>
    <row r="117" spans="1:8" ht="24" x14ac:dyDescent="0.2">
      <c r="A117" s="61"/>
      <c r="B117" s="68" t="s">
        <v>64</v>
      </c>
      <c r="C117" s="58">
        <v>220204.25</v>
      </c>
      <c r="D117" s="59"/>
      <c r="E117" s="59"/>
      <c r="F117" s="59"/>
      <c r="G117" s="58">
        <v>220204.25</v>
      </c>
      <c r="H117" s="60"/>
    </row>
    <row r="118" spans="1:8" ht="12" x14ac:dyDescent="0.2">
      <c r="A118" s="61"/>
      <c r="B118" s="69"/>
      <c r="C118" s="63">
        <v>1</v>
      </c>
      <c r="D118" s="64"/>
      <c r="E118" s="64"/>
      <c r="F118" s="64"/>
      <c r="G118" s="63">
        <v>1</v>
      </c>
      <c r="H118" s="65"/>
    </row>
    <row r="119" spans="1:8" ht="24" x14ac:dyDescent="0.2">
      <c r="A119" s="61"/>
      <c r="B119" s="68" t="s">
        <v>65</v>
      </c>
      <c r="C119" s="70">
        <v>444.92</v>
      </c>
      <c r="D119" s="59"/>
      <c r="E119" s="59"/>
      <c r="F119" s="59"/>
      <c r="G119" s="70">
        <v>444.92</v>
      </c>
      <c r="H119" s="60"/>
    </row>
    <row r="120" spans="1:8" ht="12" x14ac:dyDescent="0.2">
      <c r="A120" s="61"/>
      <c r="B120" s="69"/>
      <c r="C120" s="63">
        <v>2</v>
      </c>
      <c r="D120" s="64"/>
      <c r="E120" s="64"/>
      <c r="F120" s="64"/>
      <c r="G120" s="63">
        <v>2</v>
      </c>
      <c r="H120" s="65"/>
    </row>
    <row r="121" spans="1:8" ht="24" x14ac:dyDescent="0.2">
      <c r="A121" s="61"/>
      <c r="B121" s="68" t="s">
        <v>444</v>
      </c>
      <c r="C121" s="70">
        <v>21.61</v>
      </c>
      <c r="D121" s="59"/>
      <c r="E121" s="59"/>
      <c r="F121" s="70">
        <v>21.61</v>
      </c>
      <c r="G121" s="59"/>
      <c r="H121" s="60"/>
    </row>
    <row r="122" spans="1:8" ht="12" x14ac:dyDescent="0.2">
      <c r="A122" s="61"/>
      <c r="B122" s="69"/>
      <c r="C122" s="63">
        <v>2</v>
      </c>
      <c r="D122" s="64"/>
      <c r="E122" s="64"/>
      <c r="F122" s="63">
        <v>2</v>
      </c>
      <c r="G122" s="64"/>
      <c r="H122" s="65"/>
    </row>
    <row r="123" spans="1:8" ht="24" x14ac:dyDescent="0.2">
      <c r="A123" s="61"/>
      <c r="B123" s="68" t="s">
        <v>445</v>
      </c>
      <c r="C123" s="70">
        <v>21.61</v>
      </c>
      <c r="D123" s="59"/>
      <c r="E123" s="59"/>
      <c r="F123" s="70">
        <v>21.61</v>
      </c>
      <c r="G123" s="59"/>
      <c r="H123" s="60"/>
    </row>
    <row r="124" spans="1:8" ht="12" x14ac:dyDescent="0.2">
      <c r="A124" s="61"/>
      <c r="B124" s="69"/>
      <c r="C124" s="63">
        <v>2</v>
      </c>
      <c r="D124" s="64"/>
      <c r="E124" s="64"/>
      <c r="F124" s="63">
        <v>2</v>
      </c>
      <c r="G124" s="64"/>
      <c r="H124" s="65"/>
    </row>
    <row r="125" spans="1:8" ht="84" x14ac:dyDescent="0.2">
      <c r="A125" s="61"/>
      <c r="B125" s="68" t="s">
        <v>66</v>
      </c>
      <c r="C125" s="58">
        <v>105569.88</v>
      </c>
      <c r="D125" s="59"/>
      <c r="E125" s="59"/>
      <c r="F125" s="59"/>
      <c r="G125" s="58">
        <v>105569.88</v>
      </c>
      <c r="H125" s="60"/>
    </row>
    <row r="126" spans="1:8" ht="12" x14ac:dyDescent="0.2">
      <c r="A126" s="61"/>
      <c r="B126" s="69"/>
      <c r="C126" s="63">
        <v>1</v>
      </c>
      <c r="D126" s="64"/>
      <c r="E126" s="64"/>
      <c r="F126" s="64"/>
      <c r="G126" s="63">
        <v>1</v>
      </c>
      <c r="H126" s="65"/>
    </row>
    <row r="127" spans="1:8" ht="84" x14ac:dyDescent="0.2">
      <c r="A127" s="61"/>
      <c r="B127" s="68" t="s">
        <v>67</v>
      </c>
      <c r="C127" s="58">
        <v>256405.74</v>
      </c>
      <c r="D127" s="59"/>
      <c r="E127" s="59"/>
      <c r="F127" s="59"/>
      <c r="G127" s="58">
        <v>256405.74</v>
      </c>
      <c r="H127" s="60"/>
    </row>
    <row r="128" spans="1:8" ht="12" x14ac:dyDescent="0.2">
      <c r="A128" s="61"/>
      <c r="B128" s="69"/>
      <c r="C128" s="63">
        <v>1</v>
      </c>
      <c r="D128" s="64"/>
      <c r="E128" s="64"/>
      <c r="F128" s="64"/>
      <c r="G128" s="63">
        <v>1</v>
      </c>
      <c r="H128" s="65"/>
    </row>
    <row r="129" spans="1:8" ht="36" x14ac:dyDescent="0.2">
      <c r="A129" s="61"/>
      <c r="B129" s="68" t="s">
        <v>68</v>
      </c>
      <c r="C129" s="58">
        <v>134908.22</v>
      </c>
      <c r="D129" s="59"/>
      <c r="E129" s="59"/>
      <c r="F129" s="59"/>
      <c r="G129" s="58">
        <v>134908.22</v>
      </c>
      <c r="H129" s="60"/>
    </row>
    <row r="130" spans="1:8" ht="12" x14ac:dyDescent="0.2">
      <c r="A130" s="61"/>
      <c r="B130" s="69"/>
      <c r="C130" s="63">
        <v>1</v>
      </c>
      <c r="D130" s="64"/>
      <c r="E130" s="64"/>
      <c r="F130" s="64"/>
      <c r="G130" s="63">
        <v>1</v>
      </c>
      <c r="H130" s="65"/>
    </row>
    <row r="131" spans="1:8" ht="36" x14ac:dyDescent="0.2">
      <c r="A131" s="61"/>
      <c r="B131" s="68" t="s">
        <v>446</v>
      </c>
      <c r="C131" s="58">
        <v>524882.88</v>
      </c>
      <c r="D131" s="59"/>
      <c r="E131" s="59"/>
      <c r="F131" s="59"/>
      <c r="G131" s="58">
        <v>524882.88</v>
      </c>
      <c r="H131" s="60"/>
    </row>
    <row r="132" spans="1:8" ht="12" x14ac:dyDescent="0.2">
      <c r="A132" s="61"/>
      <c r="B132" s="69"/>
      <c r="C132" s="63">
        <v>4</v>
      </c>
      <c r="D132" s="64"/>
      <c r="E132" s="64"/>
      <c r="F132" s="64"/>
      <c r="G132" s="63">
        <v>4</v>
      </c>
      <c r="H132" s="65"/>
    </row>
    <row r="133" spans="1:8" ht="84" x14ac:dyDescent="0.2">
      <c r="A133" s="61"/>
      <c r="B133" s="68" t="s">
        <v>70</v>
      </c>
      <c r="C133" s="58">
        <v>83813.039999999994</v>
      </c>
      <c r="D133" s="59"/>
      <c r="E133" s="59"/>
      <c r="F133" s="59"/>
      <c r="G133" s="58">
        <v>83813.039999999994</v>
      </c>
      <c r="H133" s="60"/>
    </row>
    <row r="134" spans="1:8" ht="12" x14ac:dyDescent="0.2">
      <c r="A134" s="61"/>
      <c r="B134" s="69"/>
      <c r="C134" s="63">
        <v>1</v>
      </c>
      <c r="D134" s="64"/>
      <c r="E134" s="64"/>
      <c r="F134" s="64"/>
      <c r="G134" s="63">
        <v>1</v>
      </c>
      <c r="H134" s="65"/>
    </row>
    <row r="135" spans="1:8" ht="24" x14ac:dyDescent="0.2">
      <c r="A135" s="61"/>
      <c r="B135" s="68" t="s">
        <v>71</v>
      </c>
      <c r="C135" s="58">
        <v>120010.72</v>
      </c>
      <c r="D135" s="59"/>
      <c r="E135" s="59"/>
      <c r="F135" s="59"/>
      <c r="G135" s="58">
        <v>120010.72</v>
      </c>
      <c r="H135" s="60"/>
    </row>
    <row r="136" spans="1:8" ht="12" x14ac:dyDescent="0.2">
      <c r="A136" s="61"/>
      <c r="B136" s="69"/>
      <c r="C136" s="63">
        <v>2</v>
      </c>
      <c r="D136" s="64"/>
      <c r="E136" s="64"/>
      <c r="F136" s="64"/>
      <c r="G136" s="63">
        <v>2</v>
      </c>
      <c r="H136" s="65"/>
    </row>
    <row r="137" spans="1:8" ht="24" x14ac:dyDescent="0.2">
      <c r="A137" s="61"/>
      <c r="B137" s="68" t="s">
        <v>72</v>
      </c>
      <c r="C137" s="58">
        <v>8402.84</v>
      </c>
      <c r="D137" s="59"/>
      <c r="E137" s="59"/>
      <c r="F137" s="59"/>
      <c r="G137" s="58">
        <v>8402.84</v>
      </c>
      <c r="H137" s="60"/>
    </row>
    <row r="138" spans="1:8" ht="12" x14ac:dyDescent="0.2">
      <c r="A138" s="61"/>
      <c r="B138" s="69"/>
      <c r="C138" s="63">
        <v>1</v>
      </c>
      <c r="D138" s="64"/>
      <c r="E138" s="64"/>
      <c r="F138" s="64"/>
      <c r="G138" s="63">
        <v>1</v>
      </c>
      <c r="H138" s="65"/>
    </row>
    <row r="139" spans="1:8" ht="36" x14ac:dyDescent="0.2">
      <c r="A139" s="61"/>
      <c r="B139" s="68" t="s">
        <v>73</v>
      </c>
      <c r="C139" s="58">
        <v>45833.33</v>
      </c>
      <c r="D139" s="59"/>
      <c r="E139" s="59"/>
      <c r="F139" s="59"/>
      <c r="G139" s="58">
        <v>45833.33</v>
      </c>
      <c r="H139" s="60"/>
    </row>
    <row r="140" spans="1:8" ht="12" x14ac:dyDescent="0.2">
      <c r="A140" s="61"/>
      <c r="B140" s="69"/>
      <c r="C140" s="63">
        <v>1</v>
      </c>
      <c r="D140" s="64"/>
      <c r="E140" s="64"/>
      <c r="F140" s="64"/>
      <c r="G140" s="63">
        <v>1</v>
      </c>
      <c r="H140" s="65"/>
    </row>
    <row r="141" spans="1:8" ht="36" x14ac:dyDescent="0.2">
      <c r="A141" s="61"/>
      <c r="B141" s="68" t="s">
        <v>74</v>
      </c>
      <c r="C141" s="58">
        <v>255013.95</v>
      </c>
      <c r="D141" s="59"/>
      <c r="E141" s="59"/>
      <c r="F141" s="59"/>
      <c r="G141" s="58">
        <v>255013.95</v>
      </c>
      <c r="H141" s="60"/>
    </row>
    <row r="142" spans="1:8" ht="12" x14ac:dyDescent="0.2">
      <c r="A142" s="61"/>
      <c r="B142" s="69"/>
      <c r="C142" s="63">
        <v>5</v>
      </c>
      <c r="D142" s="64"/>
      <c r="E142" s="64"/>
      <c r="F142" s="64"/>
      <c r="G142" s="63">
        <v>5</v>
      </c>
      <c r="H142" s="65"/>
    </row>
    <row r="143" spans="1:8" ht="24" x14ac:dyDescent="0.2">
      <c r="A143" s="61"/>
      <c r="B143" s="68" t="s">
        <v>75</v>
      </c>
      <c r="C143" s="58">
        <v>92460</v>
      </c>
      <c r="D143" s="59"/>
      <c r="E143" s="59"/>
      <c r="F143" s="59"/>
      <c r="G143" s="58">
        <v>92460</v>
      </c>
      <c r="H143" s="60"/>
    </row>
    <row r="144" spans="1:8" ht="12" x14ac:dyDescent="0.2">
      <c r="A144" s="61"/>
      <c r="B144" s="69"/>
      <c r="C144" s="63">
        <v>2</v>
      </c>
      <c r="D144" s="64"/>
      <c r="E144" s="64"/>
      <c r="F144" s="64"/>
      <c r="G144" s="63">
        <v>2</v>
      </c>
      <c r="H144" s="65"/>
    </row>
    <row r="145" spans="1:8" ht="24" x14ac:dyDescent="0.2">
      <c r="A145" s="61"/>
      <c r="B145" s="68" t="s">
        <v>76</v>
      </c>
      <c r="C145" s="58">
        <v>271436.05</v>
      </c>
      <c r="D145" s="59"/>
      <c r="E145" s="59"/>
      <c r="F145" s="59"/>
      <c r="G145" s="58">
        <v>271436.05</v>
      </c>
      <c r="H145" s="60"/>
    </row>
    <row r="146" spans="1:8" ht="12" x14ac:dyDescent="0.2">
      <c r="A146" s="61"/>
      <c r="B146" s="69"/>
      <c r="C146" s="63">
        <v>4</v>
      </c>
      <c r="D146" s="64"/>
      <c r="E146" s="64"/>
      <c r="F146" s="64"/>
      <c r="G146" s="63">
        <v>4</v>
      </c>
      <c r="H146" s="65"/>
    </row>
    <row r="147" spans="1:8" ht="24" x14ac:dyDescent="0.2">
      <c r="A147" s="61"/>
      <c r="B147" s="68" t="s">
        <v>77</v>
      </c>
      <c r="C147" s="58">
        <v>24406.78</v>
      </c>
      <c r="D147" s="59"/>
      <c r="E147" s="59"/>
      <c r="F147" s="59"/>
      <c r="G147" s="58">
        <v>24406.78</v>
      </c>
      <c r="H147" s="60"/>
    </row>
    <row r="148" spans="1:8" ht="12" x14ac:dyDescent="0.2">
      <c r="A148" s="61"/>
      <c r="B148" s="69"/>
      <c r="C148" s="63">
        <v>2</v>
      </c>
      <c r="D148" s="64"/>
      <c r="E148" s="64"/>
      <c r="F148" s="64"/>
      <c r="G148" s="63">
        <v>2</v>
      </c>
      <c r="H148" s="65"/>
    </row>
    <row r="149" spans="1:8" ht="24" x14ac:dyDescent="0.2">
      <c r="A149" s="61"/>
      <c r="B149" s="68" t="s">
        <v>78</v>
      </c>
      <c r="C149" s="58">
        <v>59254</v>
      </c>
      <c r="D149" s="59"/>
      <c r="E149" s="59"/>
      <c r="F149" s="59"/>
      <c r="G149" s="58">
        <v>59254</v>
      </c>
      <c r="H149" s="60"/>
    </row>
    <row r="150" spans="1:8" ht="12" x14ac:dyDescent="0.2">
      <c r="A150" s="61"/>
      <c r="B150" s="69"/>
      <c r="C150" s="63">
        <v>2</v>
      </c>
      <c r="D150" s="64"/>
      <c r="E150" s="64"/>
      <c r="F150" s="64"/>
      <c r="G150" s="63">
        <v>2</v>
      </c>
      <c r="H150" s="65"/>
    </row>
    <row r="151" spans="1:8" ht="24" x14ac:dyDescent="0.2">
      <c r="A151" s="61"/>
      <c r="B151" s="68" t="s">
        <v>79</v>
      </c>
      <c r="C151" s="58">
        <v>82500</v>
      </c>
      <c r="D151" s="59"/>
      <c r="E151" s="59"/>
      <c r="F151" s="59"/>
      <c r="G151" s="58">
        <v>82500</v>
      </c>
      <c r="H151" s="60"/>
    </row>
    <row r="152" spans="1:8" ht="12" x14ac:dyDescent="0.2">
      <c r="A152" s="61"/>
      <c r="B152" s="69"/>
      <c r="C152" s="63">
        <v>3</v>
      </c>
      <c r="D152" s="64"/>
      <c r="E152" s="64"/>
      <c r="F152" s="64"/>
      <c r="G152" s="63">
        <v>3</v>
      </c>
      <c r="H152" s="65"/>
    </row>
    <row r="153" spans="1:8" ht="72" x14ac:dyDescent="0.2">
      <c r="A153" s="61"/>
      <c r="B153" s="68" t="s">
        <v>80</v>
      </c>
      <c r="C153" s="58">
        <v>6483.05</v>
      </c>
      <c r="D153" s="59"/>
      <c r="E153" s="59"/>
      <c r="F153" s="59"/>
      <c r="G153" s="58">
        <v>6483.05</v>
      </c>
      <c r="H153" s="60"/>
    </row>
    <row r="154" spans="1:8" ht="12" x14ac:dyDescent="0.2">
      <c r="A154" s="61"/>
      <c r="B154" s="69"/>
      <c r="C154" s="63">
        <v>1</v>
      </c>
      <c r="D154" s="64"/>
      <c r="E154" s="64"/>
      <c r="F154" s="64"/>
      <c r="G154" s="63">
        <v>1</v>
      </c>
      <c r="H154" s="65"/>
    </row>
    <row r="155" spans="1:8" ht="48" x14ac:dyDescent="0.2">
      <c r="A155" s="61"/>
      <c r="B155" s="68" t="s">
        <v>81</v>
      </c>
      <c r="C155" s="58">
        <v>9030.48</v>
      </c>
      <c r="D155" s="59"/>
      <c r="E155" s="59"/>
      <c r="F155" s="59"/>
      <c r="G155" s="58">
        <v>9030.48</v>
      </c>
      <c r="H155" s="60"/>
    </row>
    <row r="156" spans="1:8" ht="12" x14ac:dyDescent="0.2">
      <c r="A156" s="61"/>
      <c r="B156" s="69"/>
      <c r="C156" s="63">
        <v>6</v>
      </c>
      <c r="D156" s="64"/>
      <c r="E156" s="64"/>
      <c r="F156" s="64"/>
      <c r="G156" s="63">
        <v>6</v>
      </c>
      <c r="H156" s="65"/>
    </row>
    <row r="157" spans="1:8" ht="24" x14ac:dyDescent="0.2">
      <c r="A157" s="61"/>
      <c r="B157" s="68" t="s">
        <v>82</v>
      </c>
      <c r="C157" s="58">
        <v>153400</v>
      </c>
      <c r="D157" s="59"/>
      <c r="E157" s="59"/>
      <c r="F157" s="59"/>
      <c r="G157" s="58">
        <v>153400</v>
      </c>
      <c r="H157" s="60"/>
    </row>
    <row r="158" spans="1:8" ht="12" x14ac:dyDescent="0.2">
      <c r="A158" s="61"/>
      <c r="B158" s="69"/>
      <c r="C158" s="63">
        <v>1</v>
      </c>
      <c r="D158" s="64"/>
      <c r="E158" s="64"/>
      <c r="F158" s="64"/>
      <c r="G158" s="63">
        <v>1</v>
      </c>
      <c r="H158" s="65"/>
    </row>
    <row r="159" spans="1:8" ht="36" x14ac:dyDescent="0.2">
      <c r="A159" s="61"/>
      <c r="B159" s="68" t="s">
        <v>83</v>
      </c>
      <c r="C159" s="58">
        <v>12213.56</v>
      </c>
      <c r="D159" s="59"/>
      <c r="E159" s="59"/>
      <c r="F159" s="59"/>
      <c r="G159" s="58">
        <v>12213.56</v>
      </c>
      <c r="H159" s="60"/>
    </row>
    <row r="160" spans="1:8" ht="12" x14ac:dyDescent="0.2">
      <c r="A160" s="61"/>
      <c r="B160" s="69"/>
      <c r="C160" s="63">
        <v>1</v>
      </c>
      <c r="D160" s="64"/>
      <c r="E160" s="64"/>
      <c r="F160" s="64"/>
      <c r="G160" s="63">
        <v>1</v>
      </c>
      <c r="H160" s="65"/>
    </row>
    <row r="161" spans="1:8" ht="24" x14ac:dyDescent="0.2">
      <c r="A161" s="61"/>
      <c r="B161" s="68" t="s">
        <v>84</v>
      </c>
      <c r="C161" s="58">
        <v>4983.05</v>
      </c>
      <c r="D161" s="59"/>
      <c r="E161" s="59"/>
      <c r="F161" s="59"/>
      <c r="G161" s="58">
        <v>4983.05</v>
      </c>
      <c r="H161" s="60"/>
    </row>
    <row r="162" spans="1:8" ht="12" x14ac:dyDescent="0.2">
      <c r="A162" s="61"/>
      <c r="B162" s="69"/>
      <c r="C162" s="63">
        <v>12</v>
      </c>
      <c r="D162" s="64"/>
      <c r="E162" s="64"/>
      <c r="F162" s="64"/>
      <c r="G162" s="63">
        <v>12</v>
      </c>
      <c r="H162" s="65"/>
    </row>
    <row r="163" spans="1:8" ht="12" x14ac:dyDescent="0.2">
      <c r="A163" s="61"/>
      <c r="B163" s="68" t="s">
        <v>85</v>
      </c>
      <c r="C163" s="58">
        <v>9355.93</v>
      </c>
      <c r="D163" s="59"/>
      <c r="E163" s="59"/>
      <c r="F163" s="59"/>
      <c r="G163" s="58">
        <v>9355.93</v>
      </c>
      <c r="H163" s="60"/>
    </row>
    <row r="164" spans="1:8" ht="12" x14ac:dyDescent="0.2">
      <c r="A164" s="61"/>
      <c r="B164" s="69"/>
      <c r="C164" s="63">
        <v>16</v>
      </c>
      <c r="D164" s="64"/>
      <c r="E164" s="64"/>
      <c r="F164" s="64"/>
      <c r="G164" s="63">
        <v>16</v>
      </c>
      <c r="H164" s="65"/>
    </row>
    <row r="165" spans="1:8" ht="24" x14ac:dyDescent="0.2">
      <c r="A165" s="61"/>
      <c r="B165" s="68" t="s">
        <v>86</v>
      </c>
      <c r="C165" s="58">
        <v>6833.9</v>
      </c>
      <c r="D165" s="59"/>
      <c r="E165" s="59"/>
      <c r="F165" s="59"/>
      <c r="G165" s="58">
        <v>6833.9</v>
      </c>
      <c r="H165" s="60"/>
    </row>
    <row r="166" spans="1:8" ht="12" x14ac:dyDescent="0.2">
      <c r="A166" s="61"/>
      <c r="B166" s="69"/>
      <c r="C166" s="63">
        <v>60</v>
      </c>
      <c r="D166" s="64"/>
      <c r="E166" s="64"/>
      <c r="F166" s="64"/>
      <c r="G166" s="63">
        <v>60</v>
      </c>
      <c r="H166" s="65"/>
    </row>
    <row r="167" spans="1:8" ht="24" x14ac:dyDescent="0.2">
      <c r="A167" s="61"/>
      <c r="B167" s="68" t="s">
        <v>87</v>
      </c>
      <c r="C167" s="70">
        <v>240.85</v>
      </c>
      <c r="D167" s="59"/>
      <c r="E167" s="59"/>
      <c r="F167" s="59"/>
      <c r="G167" s="70">
        <v>240.85</v>
      </c>
      <c r="H167" s="60"/>
    </row>
    <row r="168" spans="1:8" ht="12" x14ac:dyDescent="0.2">
      <c r="A168" s="61"/>
      <c r="B168" s="69"/>
      <c r="C168" s="63">
        <v>5</v>
      </c>
      <c r="D168" s="64"/>
      <c r="E168" s="64"/>
      <c r="F168" s="64"/>
      <c r="G168" s="63">
        <v>5</v>
      </c>
      <c r="H168" s="65"/>
    </row>
    <row r="169" spans="1:8" ht="12" x14ac:dyDescent="0.2">
      <c r="A169" s="61"/>
      <c r="B169" s="68" t="s">
        <v>88</v>
      </c>
      <c r="C169" s="58">
        <v>1588.98</v>
      </c>
      <c r="D169" s="59"/>
      <c r="E169" s="59"/>
      <c r="F169" s="59"/>
      <c r="G169" s="58">
        <v>1588.98</v>
      </c>
      <c r="H169" s="60"/>
    </row>
    <row r="170" spans="1:8" ht="12" x14ac:dyDescent="0.2">
      <c r="A170" s="61"/>
      <c r="B170" s="69"/>
      <c r="C170" s="63">
        <v>15</v>
      </c>
      <c r="D170" s="64"/>
      <c r="E170" s="64"/>
      <c r="F170" s="64"/>
      <c r="G170" s="63">
        <v>15</v>
      </c>
      <c r="H170" s="65"/>
    </row>
    <row r="171" spans="1:8" ht="24" x14ac:dyDescent="0.2">
      <c r="A171" s="61"/>
      <c r="B171" s="68" t="s">
        <v>89</v>
      </c>
      <c r="C171" s="58">
        <v>19067.8</v>
      </c>
      <c r="D171" s="59"/>
      <c r="E171" s="59"/>
      <c r="F171" s="59"/>
      <c r="G171" s="58">
        <v>19067.8</v>
      </c>
      <c r="H171" s="60"/>
    </row>
    <row r="172" spans="1:8" ht="12" x14ac:dyDescent="0.2">
      <c r="A172" s="61"/>
      <c r="B172" s="69"/>
      <c r="C172" s="63">
        <v>15</v>
      </c>
      <c r="D172" s="64"/>
      <c r="E172" s="64"/>
      <c r="F172" s="64"/>
      <c r="G172" s="63">
        <v>15</v>
      </c>
      <c r="H172" s="65"/>
    </row>
    <row r="173" spans="1:8" ht="24" x14ac:dyDescent="0.2">
      <c r="A173" s="61"/>
      <c r="B173" s="68" t="s">
        <v>90</v>
      </c>
      <c r="C173" s="58">
        <v>2542.4</v>
      </c>
      <c r="D173" s="59"/>
      <c r="E173" s="59"/>
      <c r="F173" s="59"/>
      <c r="G173" s="58">
        <v>2542.4</v>
      </c>
      <c r="H173" s="60"/>
    </row>
    <row r="174" spans="1:8" ht="12" x14ac:dyDescent="0.2">
      <c r="A174" s="61"/>
      <c r="B174" s="69"/>
      <c r="C174" s="63">
        <v>25</v>
      </c>
      <c r="D174" s="64"/>
      <c r="E174" s="64"/>
      <c r="F174" s="64"/>
      <c r="G174" s="63">
        <v>25</v>
      </c>
      <c r="H174" s="65"/>
    </row>
    <row r="175" spans="1:8" ht="24" x14ac:dyDescent="0.2">
      <c r="A175" s="61"/>
      <c r="B175" s="68" t="s">
        <v>91</v>
      </c>
      <c r="C175" s="58">
        <v>25203.49</v>
      </c>
      <c r="D175" s="59"/>
      <c r="E175" s="59"/>
      <c r="F175" s="59"/>
      <c r="G175" s="58">
        <v>25203.49</v>
      </c>
      <c r="H175" s="60"/>
    </row>
    <row r="176" spans="1:8" ht="12" x14ac:dyDescent="0.2">
      <c r="A176" s="61"/>
      <c r="B176" s="69"/>
      <c r="C176" s="63">
        <v>20</v>
      </c>
      <c r="D176" s="64"/>
      <c r="E176" s="64"/>
      <c r="F176" s="64"/>
      <c r="G176" s="63">
        <v>20</v>
      </c>
      <c r="H176" s="65"/>
    </row>
    <row r="177" spans="1:8" ht="24" x14ac:dyDescent="0.2">
      <c r="A177" s="61"/>
      <c r="B177" s="68" t="s">
        <v>92</v>
      </c>
      <c r="C177" s="58">
        <v>40590</v>
      </c>
      <c r="D177" s="59"/>
      <c r="E177" s="59"/>
      <c r="F177" s="59"/>
      <c r="G177" s="58">
        <v>40590</v>
      </c>
      <c r="H177" s="60"/>
    </row>
    <row r="178" spans="1:8" ht="12" x14ac:dyDescent="0.2">
      <c r="A178" s="61"/>
      <c r="B178" s="69"/>
      <c r="C178" s="63">
        <v>20</v>
      </c>
      <c r="D178" s="64"/>
      <c r="E178" s="64"/>
      <c r="F178" s="64"/>
      <c r="G178" s="63">
        <v>20</v>
      </c>
      <c r="H178" s="65"/>
    </row>
    <row r="179" spans="1:8" ht="24" x14ac:dyDescent="0.2">
      <c r="A179" s="61"/>
      <c r="B179" s="68" t="s">
        <v>93</v>
      </c>
      <c r="C179" s="58">
        <v>1866.54</v>
      </c>
      <c r="D179" s="59"/>
      <c r="E179" s="59"/>
      <c r="F179" s="59"/>
      <c r="G179" s="58">
        <v>1866.54</v>
      </c>
      <c r="H179" s="60"/>
    </row>
    <row r="180" spans="1:8" ht="12" x14ac:dyDescent="0.2">
      <c r="A180" s="61"/>
      <c r="B180" s="69"/>
      <c r="C180" s="63">
        <v>26</v>
      </c>
      <c r="D180" s="64"/>
      <c r="E180" s="64"/>
      <c r="F180" s="64"/>
      <c r="G180" s="63">
        <v>26</v>
      </c>
      <c r="H180" s="65"/>
    </row>
    <row r="181" spans="1:8" ht="24" x14ac:dyDescent="0.2">
      <c r="A181" s="61"/>
      <c r="B181" s="68" t="s">
        <v>94</v>
      </c>
      <c r="C181" s="58">
        <v>4761.8999999999996</v>
      </c>
      <c r="D181" s="59"/>
      <c r="E181" s="59"/>
      <c r="F181" s="59"/>
      <c r="G181" s="58">
        <v>4761.8999999999996</v>
      </c>
      <c r="H181" s="60"/>
    </row>
    <row r="182" spans="1:8" ht="12" x14ac:dyDescent="0.2">
      <c r="A182" s="61"/>
      <c r="B182" s="69"/>
      <c r="C182" s="63">
        <v>78</v>
      </c>
      <c r="D182" s="64"/>
      <c r="E182" s="64"/>
      <c r="F182" s="64"/>
      <c r="G182" s="63">
        <v>78</v>
      </c>
      <c r="H182" s="65"/>
    </row>
    <row r="183" spans="1:8" ht="24" x14ac:dyDescent="0.2">
      <c r="A183" s="61"/>
      <c r="B183" s="68" t="s">
        <v>95</v>
      </c>
      <c r="C183" s="58">
        <v>12049.5</v>
      </c>
      <c r="D183" s="59"/>
      <c r="E183" s="59"/>
      <c r="F183" s="59"/>
      <c r="G183" s="58">
        <v>12049.5</v>
      </c>
      <c r="H183" s="60"/>
    </row>
    <row r="184" spans="1:8" ht="12" x14ac:dyDescent="0.2">
      <c r="A184" s="61"/>
      <c r="B184" s="69"/>
      <c r="C184" s="63">
        <v>87</v>
      </c>
      <c r="D184" s="64"/>
      <c r="E184" s="64"/>
      <c r="F184" s="64"/>
      <c r="G184" s="63">
        <v>87</v>
      </c>
      <c r="H184" s="65"/>
    </row>
    <row r="185" spans="1:8" ht="12" x14ac:dyDescent="0.2">
      <c r="A185" s="61"/>
      <c r="B185" s="68" t="s">
        <v>96</v>
      </c>
      <c r="C185" s="58">
        <v>1838.95</v>
      </c>
      <c r="D185" s="59"/>
      <c r="E185" s="59"/>
      <c r="F185" s="59"/>
      <c r="G185" s="58">
        <v>1838.95</v>
      </c>
      <c r="H185" s="60"/>
    </row>
    <row r="186" spans="1:8" ht="12" x14ac:dyDescent="0.2">
      <c r="A186" s="61"/>
      <c r="B186" s="69"/>
      <c r="C186" s="63">
        <v>36</v>
      </c>
      <c r="D186" s="64"/>
      <c r="E186" s="64"/>
      <c r="F186" s="64"/>
      <c r="G186" s="63">
        <v>36</v>
      </c>
      <c r="H186" s="65"/>
    </row>
    <row r="187" spans="1:8" ht="24" x14ac:dyDescent="0.2">
      <c r="A187" s="61"/>
      <c r="B187" s="68" t="s">
        <v>97</v>
      </c>
      <c r="C187" s="59"/>
      <c r="D187" s="59"/>
      <c r="E187" s="58">
        <v>4978.2</v>
      </c>
      <c r="F187" s="59"/>
      <c r="G187" s="58">
        <v>4978.2</v>
      </c>
      <c r="H187" s="60"/>
    </row>
    <row r="188" spans="1:8" ht="12" x14ac:dyDescent="0.2">
      <c r="A188" s="61"/>
      <c r="B188" s="69"/>
      <c r="C188" s="64"/>
      <c r="D188" s="64"/>
      <c r="E188" s="63">
        <v>66.5</v>
      </c>
      <c r="F188" s="64"/>
      <c r="G188" s="63">
        <v>66.5</v>
      </c>
      <c r="H188" s="65"/>
    </row>
    <row r="189" spans="1:8" ht="24" x14ac:dyDescent="0.2">
      <c r="A189" s="61"/>
      <c r="B189" s="68" t="s">
        <v>439</v>
      </c>
      <c r="C189" s="59"/>
      <c r="D189" s="59"/>
      <c r="E189" s="58">
        <v>58243.03</v>
      </c>
      <c r="F189" s="59"/>
      <c r="G189" s="58">
        <v>58243.03</v>
      </c>
      <c r="H189" s="60"/>
    </row>
    <row r="190" spans="1:8" ht="12" x14ac:dyDescent="0.2">
      <c r="A190" s="61"/>
      <c r="B190" s="69"/>
      <c r="C190" s="64"/>
      <c r="D190" s="64"/>
      <c r="E190" s="63">
        <v>450</v>
      </c>
      <c r="F190" s="64"/>
      <c r="G190" s="63">
        <v>450</v>
      </c>
      <c r="H190" s="65"/>
    </row>
    <row r="191" spans="1:8" ht="24" x14ac:dyDescent="0.2">
      <c r="A191" s="61"/>
      <c r="B191" s="68" t="s">
        <v>99</v>
      </c>
      <c r="C191" s="58">
        <v>2335.46</v>
      </c>
      <c r="D191" s="59"/>
      <c r="E191" s="59"/>
      <c r="F191" s="59"/>
      <c r="G191" s="58">
        <v>2335.46</v>
      </c>
      <c r="H191" s="60"/>
    </row>
    <row r="192" spans="1:8" ht="12" x14ac:dyDescent="0.2">
      <c r="A192" s="61"/>
      <c r="B192" s="69"/>
      <c r="C192" s="63">
        <v>84</v>
      </c>
      <c r="D192" s="64"/>
      <c r="E192" s="64"/>
      <c r="F192" s="64"/>
      <c r="G192" s="63">
        <v>84</v>
      </c>
      <c r="H192" s="65"/>
    </row>
    <row r="193" spans="1:8" ht="24" x14ac:dyDescent="0.2">
      <c r="A193" s="61"/>
      <c r="B193" s="68" t="s">
        <v>100</v>
      </c>
      <c r="C193" s="58">
        <v>2542.37</v>
      </c>
      <c r="D193" s="59"/>
      <c r="E193" s="59"/>
      <c r="F193" s="59"/>
      <c r="G193" s="58">
        <v>2542.37</v>
      </c>
      <c r="H193" s="60"/>
    </row>
    <row r="194" spans="1:8" ht="12" x14ac:dyDescent="0.2">
      <c r="A194" s="61"/>
      <c r="B194" s="69"/>
      <c r="C194" s="63">
        <v>60</v>
      </c>
      <c r="D194" s="64"/>
      <c r="E194" s="64"/>
      <c r="F194" s="64"/>
      <c r="G194" s="63">
        <v>60</v>
      </c>
      <c r="H194" s="65"/>
    </row>
    <row r="195" spans="1:8" ht="12" x14ac:dyDescent="0.2">
      <c r="A195" s="61"/>
      <c r="B195" s="68" t="s">
        <v>101</v>
      </c>
      <c r="C195" s="70">
        <v>288</v>
      </c>
      <c r="D195" s="59"/>
      <c r="E195" s="59"/>
      <c r="F195" s="59"/>
      <c r="G195" s="70">
        <v>288</v>
      </c>
      <c r="H195" s="60"/>
    </row>
    <row r="196" spans="1:8" ht="12" x14ac:dyDescent="0.2">
      <c r="A196" s="61"/>
      <c r="B196" s="69"/>
      <c r="C196" s="63">
        <v>200</v>
      </c>
      <c r="D196" s="64"/>
      <c r="E196" s="64"/>
      <c r="F196" s="64"/>
      <c r="G196" s="63">
        <v>200</v>
      </c>
      <c r="H196" s="65"/>
    </row>
    <row r="197" spans="1:8" ht="24" x14ac:dyDescent="0.2">
      <c r="A197" s="61"/>
      <c r="B197" s="68" t="s">
        <v>102</v>
      </c>
      <c r="C197" s="58">
        <v>3505.5</v>
      </c>
      <c r="D197" s="59"/>
      <c r="E197" s="59"/>
      <c r="F197" s="59"/>
      <c r="G197" s="58">
        <v>3505.5</v>
      </c>
      <c r="H197" s="60"/>
    </row>
    <row r="198" spans="1:8" ht="12" x14ac:dyDescent="0.2">
      <c r="A198" s="61"/>
      <c r="B198" s="69"/>
      <c r="C198" s="63">
        <v>15</v>
      </c>
      <c r="D198" s="64"/>
      <c r="E198" s="64"/>
      <c r="F198" s="64"/>
      <c r="G198" s="63">
        <v>15</v>
      </c>
      <c r="H198" s="65"/>
    </row>
    <row r="199" spans="1:8" ht="36" x14ac:dyDescent="0.2">
      <c r="A199" s="61"/>
      <c r="B199" s="68" t="s">
        <v>103</v>
      </c>
      <c r="C199" s="58">
        <v>7291.37</v>
      </c>
      <c r="D199" s="59"/>
      <c r="E199" s="59"/>
      <c r="F199" s="59"/>
      <c r="G199" s="58">
        <v>7291.37</v>
      </c>
      <c r="H199" s="60"/>
    </row>
    <row r="200" spans="1:8" ht="12" x14ac:dyDescent="0.2">
      <c r="A200" s="61"/>
      <c r="B200" s="69"/>
      <c r="C200" s="63">
        <v>18</v>
      </c>
      <c r="D200" s="64"/>
      <c r="E200" s="64"/>
      <c r="F200" s="64"/>
      <c r="G200" s="63">
        <v>18</v>
      </c>
      <c r="H200" s="65"/>
    </row>
    <row r="201" spans="1:8" ht="24" x14ac:dyDescent="0.2">
      <c r="A201" s="61"/>
      <c r="B201" s="68" t="s">
        <v>104</v>
      </c>
      <c r="C201" s="58">
        <v>2944.2</v>
      </c>
      <c r="D201" s="59"/>
      <c r="E201" s="59"/>
      <c r="F201" s="59"/>
      <c r="G201" s="58">
        <v>2944.2</v>
      </c>
      <c r="H201" s="60"/>
    </row>
    <row r="202" spans="1:8" ht="12" x14ac:dyDescent="0.2">
      <c r="A202" s="61"/>
      <c r="B202" s="69"/>
      <c r="C202" s="63">
        <v>20</v>
      </c>
      <c r="D202" s="64"/>
      <c r="E202" s="64"/>
      <c r="F202" s="64"/>
      <c r="G202" s="63">
        <v>20</v>
      </c>
      <c r="H202" s="65"/>
    </row>
    <row r="203" spans="1:8" ht="12" x14ac:dyDescent="0.2">
      <c r="A203" s="61"/>
      <c r="B203" s="68" t="s">
        <v>447</v>
      </c>
      <c r="C203" s="58">
        <v>1059.32</v>
      </c>
      <c r="D203" s="59"/>
      <c r="E203" s="59"/>
      <c r="F203" s="59"/>
      <c r="G203" s="58">
        <v>1059.32</v>
      </c>
      <c r="H203" s="60"/>
    </row>
    <row r="204" spans="1:8" ht="12" x14ac:dyDescent="0.2">
      <c r="A204" s="61"/>
      <c r="B204" s="69"/>
      <c r="C204" s="63">
        <v>25</v>
      </c>
      <c r="D204" s="64"/>
      <c r="E204" s="64"/>
      <c r="F204" s="64"/>
      <c r="G204" s="63">
        <v>25</v>
      </c>
      <c r="H204" s="65"/>
    </row>
    <row r="205" spans="1:8" ht="24" x14ac:dyDescent="0.2">
      <c r="A205" s="61"/>
      <c r="B205" s="68" t="s">
        <v>106</v>
      </c>
      <c r="C205" s="58">
        <v>157796.60999999999</v>
      </c>
      <c r="D205" s="59"/>
      <c r="E205" s="59"/>
      <c r="F205" s="59"/>
      <c r="G205" s="58">
        <v>157796.60999999999</v>
      </c>
      <c r="H205" s="60"/>
    </row>
    <row r="206" spans="1:8" ht="12" x14ac:dyDescent="0.2">
      <c r="A206" s="61"/>
      <c r="B206" s="69"/>
      <c r="C206" s="63">
        <v>49</v>
      </c>
      <c r="D206" s="64"/>
      <c r="E206" s="64"/>
      <c r="F206" s="64"/>
      <c r="G206" s="63">
        <v>49</v>
      </c>
      <c r="H206" s="65"/>
    </row>
    <row r="207" spans="1:8" ht="24" x14ac:dyDescent="0.2">
      <c r="A207" s="61"/>
      <c r="B207" s="68" t="s">
        <v>107</v>
      </c>
      <c r="C207" s="58">
        <v>30161.02</v>
      </c>
      <c r="D207" s="59"/>
      <c r="E207" s="59"/>
      <c r="F207" s="59"/>
      <c r="G207" s="58">
        <v>30161.02</v>
      </c>
      <c r="H207" s="60"/>
    </row>
    <row r="208" spans="1:8" ht="12" x14ac:dyDescent="0.2">
      <c r="A208" s="61"/>
      <c r="B208" s="69"/>
      <c r="C208" s="63">
        <v>50</v>
      </c>
      <c r="D208" s="64"/>
      <c r="E208" s="64"/>
      <c r="F208" s="64"/>
      <c r="G208" s="63">
        <v>50</v>
      </c>
      <c r="H208" s="65"/>
    </row>
    <row r="209" spans="1:8" ht="24" x14ac:dyDescent="0.2">
      <c r="A209" s="61"/>
      <c r="B209" s="68" t="s">
        <v>108</v>
      </c>
      <c r="C209" s="58">
        <v>72263.570000000007</v>
      </c>
      <c r="D209" s="59"/>
      <c r="E209" s="59"/>
      <c r="F209" s="59"/>
      <c r="G209" s="58">
        <v>72263.570000000007</v>
      </c>
      <c r="H209" s="60"/>
    </row>
    <row r="210" spans="1:8" ht="12" x14ac:dyDescent="0.2">
      <c r="A210" s="61"/>
      <c r="B210" s="69"/>
      <c r="C210" s="63">
        <v>900</v>
      </c>
      <c r="D210" s="64"/>
      <c r="E210" s="64"/>
      <c r="F210" s="64"/>
      <c r="G210" s="63">
        <v>900</v>
      </c>
      <c r="H210" s="65"/>
    </row>
    <row r="211" spans="1:8" ht="12" x14ac:dyDescent="0.2">
      <c r="A211" s="61"/>
      <c r="B211" s="68" t="s">
        <v>109</v>
      </c>
      <c r="C211" s="58">
        <v>17618</v>
      </c>
      <c r="D211" s="59"/>
      <c r="E211" s="59"/>
      <c r="F211" s="59"/>
      <c r="G211" s="58">
        <v>17618</v>
      </c>
      <c r="H211" s="60"/>
    </row>
    <row r="212" spans="1:8" ht="12" x14ac:dyDescent="0.2">
      <c r="A212" s="61"/>
      <c r="B212" s="69"/>
      <c r="C212" s="63">
        <v>200</v>
      </c>
      <c r="D212" s="64"/>
      <c r="E212" s="64"/>
      <c r="F212" s="64"/>
      <c r="G212" s="63">
        <v>200</v>
      </c>
      <c r="H212" s="65"/>
    </row>
    <row r="213" spans="1:8" ht="36" x14ac:dyDescent="0.2">
      <c r="A213" s="61"/>
      <c r="B213" s="68" t="s">
        <v>110</v>
      </c>
      <c r="C213" s="58">
        <v>1995.93</v>
      </c>
      <c r="D213" s="59"/>
      <c r="E213" s="59"/>
      <c r="F213" s="59"/>
      <c r="G213" s="58">
        <v>1995.93</v>
      </c>
      <c r="H213" s="60"/>
    </row>
    <row r="214" spans="1:8" ht="12" x14ac:dyDescent="0.2">
      <c r="A214" s="61"/>
      <c r="B214" s="69"/>
      <c r="C214" s="63">
        <v>2</v>
      </c>
      <c r="D214" s="64"/>
      <c r="E214" s="64"/>
      <c r="F214" s="64"/>
      <c r="G214" s="63">
        <v>2</v>
      </c>
      <c r="H214" s="65"/>
    </row>
    <row r="215" spans="1:8" ht="24" x14ac:dyDescent="0.2">
      <c r="A215" s="61"/>
      <c r="B215" s="68" t="s">
        <v>111</v>
      </c>
      <c r="C215" s="58">
        <v>16410.12</v>
      </c>
      <c r="D215" s="59"/>
      <c r="E215" s="59"/>
      <c r="F215" s="59"/>
      <c r="G215" s="58">
        <v>16410.12</v>
      </c>
      <c r="H215" s="60"/>
    </row>
    <row r="216" spans="1:8" ht="12" x14ac:dyDescent="0.2">
      <c r="A216" s="61"/>
      <c r="B216" s="69"/>
      <c r="C216" s="63">
        <v>12</v>
      </c>
      <c r="D216" s="64"/>
      <c r="E216" s="64"/>
      <c r="F216" s="64"/>
      <c r="G216" s="63">
        <v>12</v>
      </c>
      <c r="H216" s="65"/>
    </row>
    <row r="217" spans="1:8" ht="48" x14ac:dyDescent="0.2">
      <c r="A217" s="61"/>
      <c r="B217" s="68" t="s">
        <v>112</v>
      </c>
      <c r="C217" s="58">
        <v>7459.28</v>
      </c>
      <c r="D217" s="59"/>
      <c r="E217" s="59"/>
      <c r="F217" s="59"/>
      <c r="G217" s="58">
        <v>7459.28</v>
      </c>
      <c r="H217" s="60"/>
    </row>
    <row r="218" spans="1:8" ht="12" x14ac:dyDescent="0.2">
      <c r="A218" s="61"/>
      <c r="B218" s="69"/>
      <c r="C218" s="63">
        <v>1</v>
      </c>
      <c r="D218" s="64"/>
      <c r="E218" s="64"/>
      <c r="F218" s="64"/>
      <c r="G218" s="63">
        <v>1</v>
      </c>
      <c r="H218" s="65"/>
    </row>
    <row r="219" spans="1:8" ht="24" x14ac:dyDescent="0.2">
      <c r="A219" s="61"/>
      <c r="B219" s="68" t="s">
        <v>113</v>
      </c>
      <c r="C219" s="58">
        <v>92000</v>
      </c>
      <c r="D219" s="59"/>
      <c r="E219" s="59"/>
      <c r="F219" s="59"/>
      <c r="G219" s="58">
        <v>92000</v>
      </c>
      <c r="H219" s="60"/>
    </row>
    <row r="220" spans="1:8" ht="12" x14ac:dyDescent="0.2">
      <c r="A220" s="61"/>
      <c r="B220" s="69"/>
      <c r="C220" s="63">
        <v>4</v>
      </c>
      <c r="D220" s="64"/>
      <c r="E220" s="64"/>
      <c r="F220" s="64"/>
      <c r="G220" s="63">
        <v>4</v>
      </c>
      <c r="H220" s="65"/>
    </row>
    <row r="221" spans="1:8" ht="36" x14ac:dyDescent="0.2">
      <c r="A221" s="61"/>
      <c r="B221" s="68" t="s">
        <v>114</v>
      </c>
      <c r="C221" s="58">
        <v>58271.95</v>
      </c>
      <c r="D221" s="59"/>
      <c r="E221" s="59"/>
      <c r="F221" s="59"/>
      <c r="G221" s="58">
        <v>58271.95</v>
      </c>
      <c r="H221" s="60"/>
    </row>
    <row r="222" spans="1:8" ht="12" x14ac:dyDescent="0.2">
      <c r="A222" s="61"/>
      <c r="B222" s="69"/>
      <c r="C222" s="63">
        <v>1</v>
      </c>
      <c r="D222" s="64"/>
      <c r="E222" s="64"/>
      <c r="F222" s="64"/>
      <c r="G222" s="63">
        <v>1</v>
      </c>
      <c r="H222" s="65"/>
    </row>
    <row r="223" spans="1:8" ht="24" x14ac:dyDescent="0.2">
      <c r="A223" s="61"/>
      <c r="B223" s="68" t="s">
        <v>115</v>
      </c>
      <c r="C223" s="58">
        <v>11703.24</v>
      </c>
      <c r="D223" s="59"/>
      <c r="E223" s="59"/>
      <c r="F223" s="59"/>
      <c r="G223" s="58">
        <v>11703.24</v>
      </c>
      <c r="H223" s="60"/>
    </row>
    <row r="224" spans="1:8" ht="12" x14ac:dyDescent="0.2">
      <c r="A224" s="61"/>
      <c r="B224" s="69"/>
      <c r="C224" s="63">
        <v>1</v>
      </c>
      <c r="D224" s="64"/>
      <c r="E224" s="64"/>
      <c r="F224" s="64"/>
      <c r="G224" s="63">
        <v>1</v>
      </c>
      <c r="H224" s="65"/>
    </row>
    <row r="225" spans="1:8" ht="24" x14ac:dyDescent="0.2">
      <c r="A225" s="61"/>
      <c r="B225" s="68" t="s">
        <v>116</v>
      </c>
      <c r="C225" s="58">
        <v>45861.88</v>
      </c>
      <c r="D225" s="59"/>
      <c r="E225" s="59"/>
      <c r="F225" s="59"/>
      <c r="G225" s="58">
        <v>45861.88</v>
      </c>
      <c r="H225" s="60"/>
    </row>
    <row r="226" spans="1:8" ht="12" x14ac:dyDescent="0.2">
      <c r="A226" s="61"/>
      <c r="B226" s="69"/>
      <c r="C226" s="63">
        <v>2</v>
      </c>
      <c r="D226" s="64"/>
      <c r="E226" s="64"/>
      <c r="F226" s="64"/>
      <c r="G226" s="63">
        <v>2</v>
      </c>
      <c r="H226" s="65"/>
    </row>
    <row r="227" spans="1:8" ht="36" x14ac:dyDescent="0.2">
      <c r="A227" s="61"/>
      <c r="B227" s="68" t="s">
        <v>117</v>
      </c>
      <c r="C227" s="58">
        <v>18009</v>
      </c>
      <c r="D227" s="59"/>
      <c r="E227" s="59"/>
      <c r="F227" s="59"/>
      <c r="G227" s="58">
        <v>18009</v>
      </c>
      <c r="H227" s="60"/>
    </row>
    <row r="228" spans="1:8" ht="12" x14ac:dyDescent="0.2">
      <c r="A228" s="61"/>
      <c r="B228" s="69"/>
      <c r="C228" s="63">
        <v>1</v>
      </c>
      <c r="D228" s="64"/>
      <c r="E228" s="64"/>
      <c r="F228" s="64"/>
      <c r="G228" s="63">
        <v>1</v>
      </c>
      <c r="H228" s="65"/>
    </row>
    <row r="229" spans="1:8" ht="12" x14ac:dyDescent="0.2">
      <c r="A229" s="61"/>
      <c r="B229" s="68" t="s">
        <v>118</v>
      </c>
      <c r="C229" s="58">
        <v>7326</v>
      </c>
      <c r="D229" s="59"/>
      <c r="E229" s="59"/>
      <c r="F229" s="59"/>
      <c r="G229" s="58">
        <v>7326</v>
      </c>
      <c r="H229" s="60"/>
    </row>
    <row r="230" spans="1:8" ht="12" x14ac:dyDescent="0.2">
      <c r="A230" s="61"/>
      <c r="B230" s="69"/>
      <c r="C230" s="63">
        <v>2</v>
      </c>
      <c r="D230" s="64"/>
      <c r="E230" s="64"/>
      <c r="F230" s="64"/>
      <c r="G230" s="63">
        <v>2</v>
      </c>
      <c r="H230" s="65"/>
    </row>
    <row r="231" spans="1:8" ht="24" x14ac:dyDescent="0.2">
      <c r="A231" s="61"/>
      <c r="B231" s="68" t="s">
        <v>119</v>
      </c>
      <c r="C231" s="58">
        <v>15876</v>
      </c>
      <c r="D231" s="59"/>
      <c r="E231" s="59"/>
      <c r="F231" s="59"/>
      <c r="G231" s="58">
        <v>15876</v>
      </c>
      <c r="H231" s="60"/>
    </row>
    <row r="232" spans="1:8" ht="12" x14ac:dyDescent="0.2">
      <c r="A232" s="61"/>
      <c r="B232" s="69"/>
      <c r="C232" s="63">
        <v>7</v>
      </c>
      <c r="D232" s="64"/>
      <c r="E232" s="64"/>
      <c r="F232" s="64"/>
      <c r="G232" s="63">
        <v>7</v>
      </c>
      <c r="H232" s="65"/>
    </row>
    <row r="233" spans="1:8" ht="36" x14ac:dyDescent="0.2">
      <c r="A233" s="61"/>
      <c r="B233" s="68" t="s">
        <v>120</v>
      </c>
      <c r="C233" s="58">
        <v>2900</v>
      </c>
      <c r="D233" s="59"/>
      <c r="E233" s="59"/>
      <c r="F233" s="59"/>
      <c r="G233" s="58">
        <v>2900</v>
      </c>
      <c r="H233" s="60"/>
    </row>
    <row r="234" spans="1:8" ht="12" x14ac:dyDescent="0.2">
      <c r="A234" s="61"/>
      <c r="B234" s="69"/>
      <c r="C234" s="63">
        <v>1</v>
      </c>
      <c r="D234" s="64"/>
      <c r="E234" s="64"/>
      <c r="F234" s="64"/>
      <c r="G234" s="63">
        <v>1</v>
      </c>
      <c r="H234" s="65"/>
    </row>
    <row r="235" spans="1:8" ht="36" x14ac:dyDescent="0.2">
      <c r="A235" s="61"/>
      <c r="B235" s="68" t="s">
        <v>121</v>
      </c>
      <c r="C235" s="58">
        <v>4692.0200000000004</v>
      </c>
      <c r="D235" s="59"/>
      <c r="E235" s="59"/>
      <c r="F235" s="59"/>
      <c r="G235" s="58">
        <v>4692.0200000000004</v>
      </c>
      <c r="H235" s="60"/>
    </row>
    <row r="236" spans="1:8" ht="12" x14ac:dyDescent="0.2">
      <c r="A236" s="61"/>
      <c r="B236" s="69"/>
      <c r="C236" s="63">
        <v>2</v>
      </c>
      <c r="D236" s="64"/>
      <c r="E236" s="64"/>
      <c r="F236" s="64"/>
      <c r="G236" s="63">
        <v>2</v>
      </c>
      <c r="H236" s="65"/>
    </row>
    <row r="237" spans="1:8" ht="36" x14ac:dyDescent="0.2">
      <c r="A237" s="61"/>
      <c r="B237" s="68" t="s">
        <v>122</v>
      </c>
      <c r="C237" s="58">
        <v>2560.6</v>
      </c>
      <c r="D237" s="59"/>
      <c r="E237" s="59"/>
      <c r="F237" s="59"/>
      <c r="G237" s="58">
        <v>2560.6</v>
      </c>
      <c r="H237" s="60"/>
    </row>
    <row r="238" spans="1:8" ht="12" x14ac:dyDescent="0.2">
      <c r="A238" s="61"/>
      <c r="B238" s="69"/>
      <c r="C238" s="63">
        <v>1</v>
      </c>
      <c r="D238" s="64"/>
      <c r="E238" s="64"/>
      <c r="F238" s="64"/>
      <c r="G238" s="63">
        <v>1</v>
      </c>
      <c r="H238" s="65"/>
    </row>
    <row r="239" spans="1:8" ht="36" x14ac:dyDescent="0.2">
      <c r="A239" s="61"/>
      <c r="B239" s="68" t="s">
        <v>123</v>
      </c>
      <c r="C239" s="58">
        <v>2023</v>
      </c>
      <c r="D239" s="59"/>
      <c r="E239" s="59"/>
      <c r="F239" s="59"/>
      <c r="G239" s="58">
        <v>2023</v>
      </c>
      <c r="H239" s="60"/>
    </row>
    <row r="240" spans="1:8" ht="12" x14ac:dyDescent="0.2">
      <c r="A240" s="61"/>
      <c r="B240" s="69"/>
      <c r="C240" s="63">
        <v>1</v>
      </c>
      <c r="D240" s="64"/>
      <c r="E240" s="64"/>
      <c r="F240" s="64"/>
      <c r="G240" s="63">
        <v>1</v>
      </c>
      <c r="H240" s="65"/>
    </row>
    <row r="241" spans="1:8" ht="36" x14ac:dyDescent="0.2">
      <c r="A241" s="61"/>
      <c r="B241" s="68" t="s">
        <v>124</v>
      </c>
      <c r="C241" s="58">
        <v>11904</v>
      </c>
      <c r="D241" s="59"/>
      <c r="E241" s="59"/>
      <c r="F241" s="59"/>
      <c r="G241" s="58">
        <v>11904</v>
      </c>
      <c r="H241" s="60"/>
    </row>
    <row r="242" spans="1:8" ht="12" x14ac:dyDescent="0.2">
      <c r="A242" s="61"/>
      <c r="B242" s="69"/>
      <c r="C242" s="63">
        <v>6</v>
      </c>
      <c r="D242" s="64"/>
      <c r="E242" s="64"/>
      <c r="F242" s="64"/>
      <c r="G242" s="63">
        <v>6</v>
      </c>
      <c r="H242" s="65"/>
    </row>
    <row r="243" spans="1:8" ht="36" x14ac:dyDescent="0.2">
      <c r="A243" s="61"/>
      <c r="B243" s="68" t="s">
        <v>125</v>
      </c>
      <c r="C243" s="58">
        <v>15538</v>
      </c>
      <c r="D243" s="59"/>
      <c r="E243" s="59"/>
      <c r="F243" s="59"/>
      <c r="G243" s="58">
        <v>15538</v>
      </c>
      <c r="H243" s="60"/>
    </row>
    <row r="244" spans="1:8" ht="12" x14ac:dyDescent="0.2">
      <c r="A244" s="61"/>
      <c r="B244" s="69"/>
      <c r="C244" s="63">
        <v>7</v>
      </c>
      <c r="D244" s="64"/>
      <c r="E244" s="64"/>
      <c r="F244" s="64"/>
      <c r="G244" s="63">
        <v>7</v>
      </c>
      <c r="H244" s="65"/>
    </row>
    <row r="245" spans="1:8" ht="36" x14ac:dyDescent="0.2">
      <c r="A245" s="61"/>
      <c r="B245" s="68" t="s">
        <v>126</v>
      </c>
      <c r="C245" s="58">
        <v>14016</v>
      </c>
      <c r="D245" s="59"/>
      <c r="E245" s="59"/>
      <c r="F245" s="59"/>
      <c r="G245" s="58">
        <v>14016</v>
      </c>
      <c r="H245" s="60"/>
    </row>
    <row r="246" spans="1:8" ht="12" x14ac:dyDescent="0.2">
      <c r="A246" s="61"/>
      <c r="B246" s="69"/>
      <c r="C246" s="63">
        <v>6</v>
      </c>
      <c r="D246" s="64"/>
      <c r="E246" s="64"/>
      <c r="F246" s="64"/>
      <c r="G246" s="63">
        <v>6</v>
      </c>
      <c r="H246" s="65"/>
    </row>
    <row r="247" spans="1:8" ht="36" x14ac:dyDescent="0.2">
      <c r="A247" s="61"/>
      <c r="B247" s="68" t="s">
        <v>127</v>
      </c>
      <c r="C247" s="58">
        <v>3416.95</v>
      </c>
      <c r="D247" s="59"/>
      <c r="E247" s="59"/>
      <c r="F247" s="59"/>
      <c r="G247" s="58">
        <v>3416.95</v>
      </c>
      <c r="H247" s="60"/>
    </row>
    <row r="248" spans="1:8" ht="12" x14ac:dyDescent="0.2">
      <c r="A248" s="61"/>
      <c r="B248" s="69"/>
      <c r="C248" s="63">
        <v>2</v>
      </c>
      <c r="D248" s="64"/>
      <c r="E248" s="64"/>
      <c r="F248" s="64"/>
      <c r="G248" s="63">
        <v>2</v>
      </c>
      <c r="H248" s="65"/>
    </row>
    <row r="249" spans="1:8" ht="24" x14ac:dyDescent="0.2">
      <c r="A249" s="61"/>
      <c r="B249" s="68" t="s">
        <v>128</v>
      </c>
      <c r="C249" s="58">
        <v>7677.97</v>
      </c>
      <c r="D249" s="59"/>
      <c r="E249" s="59"/>
      <c r="F249" s="59"/>
      <c r="G249" s="58">
        <v>7677.97</v>
      </c>
      <c r="H249" s="60"/>
    </row>
    <row r="250" spans="1:8" ht="12" x14ac:dyDescent="0.2">
      <c r="A250" s="61"/>
      <c r="B250" s="69"/>
      <c r="C250" s="63">
        <v>2</v>
      </c>
      <c r="D250" s="64"/>
      <c r="E250" s="64"/>
      <c r="F250" s="64"/>
      <c r="G250" s="63">
        <v>2</v>
      </c>
      <c r="H250" s="65"/>
    </row>
    <row r="251" spans="1:8" ht="36" x14ac:dyDescent="0.2">
      <c r="A251" s="61"/>
      <c r="B251" s="68" t="s">
        <v>129</v>
      </c>
      <c r="C251" s="58">
        <v>21288.14</v>
      </c>
      <c r="D251" s="59"/>
      <c r="E251" s="59"/>
      <c r="F251" s="59"/>
      <c r="G251" s="58">
        <v>21288.14</v>
      </c>
      <c r="H251" s="60"/>
    </row>
    <row r="252" spans="1:8" ht="12" x14ac:dyDescent="0.2">
      <c r="A252" s="61"/>
      <c r="B252" s="69"/>
      <c r="C252" s="63">
        <v>1</v>
      </c>
      <c r="D252" s="64"/>
      <c r="E252" s="64"/>
      <c r="F252" s="64"/>
      <c r="G252" s="63">
        <v>1</v>
      </c>
      <c r="H252" s="65"/>
    </row>
    <row r="253" spans="1:8" ht="48" x14ac:dyDescent="0.2">
      <c r="A253" s="61"/>
      <c r="B253" s="68" t="s">
        <v>130</v>
      </c>
      <c r="C253" s="58">
        <v>67898.33</v>
      </c>
      <c r="D253" s="59"/>
      <c r="E253" s="59"/>
      <c r="F253" s="59"/>
      <c r="G253" s="58">
        <v>67898.33</v>
      </c>
      <c r="H253" s="60"/>
    </row>
    <row r="254" spans="1:8" ht="12" x14ac:dyDescent="0.2">
      <c r="A254" s="61"/>
      <c r="B254" s="69"/>
      <c r="C254" s="63">
        <v>1</v>
      </c>
      <c r="D254" s="64"/>
      <c r="E254" s="64"/>
      <c r="F254" s="64"/>
      <c r="G254" s="63">
        <v>1</v>
      </c>
      <c r="H254" s="65"/>
    </row>
    <row r="255" spans="1:8" ht="36" x14ac:dyDescent="0.2">
      <c r="A255" s="61"/>
      <c r="B255" s="68" t="s">
        <v>131</v>
      </c>
      <c r="C255" s="58">
        <v>277111.2</v>
      </c>
      <c r="D255" s="59"/>
      <c r="E255" s="59"/>
      <c r="F255" s="59"/>
      <c r="G255" s="58">
        <v>277111.2</v>
      </c>
      <c r="H255" s="60"/>
    </row>
    <row r="256" spans="1:8" ht="12" x14ac:dyDescent="0.2">
      <c r="A256" s="61"/>
      <c r="B256" s="69"/>
      <c r="C256" s="63">
        <v>1</v>
      </c>
      <c r="D256" s="64"/>
      <c r="E256" s="64"/>
      <c r="F256" s="64"/>
      <c r="G256" s="63">
        <v>1</v>
      </c>
      <c r="H256" s="65"/>
    </row>
    <row r="257" spans="1:8" ht="36" x14ac:dyDescent="0.2">
      <c r="A257" s="61"/>
      <c r="B257" s="68" t="s">
        <v>132</v>
      </c>
      <c r="C257" s="58">
        <v>57827</v>
      </c>
      <c r="D257" s="59"/>
      <c r="E257" s="59"/>
      <c r="F257" s="59"/>
      <c r="G257" s="58">
        <v>57827</v>
      </c>
      <c r="H257" s="60"/>
    </row>
    <row r="258" spans="1:8" ht="12" x14ac:dyDescent="0.2">
      <c r="A258" s="61"/>
      <c r="B258" s="69"/>
      <c r="C258" s="63">
        <v>2</v>
      </c>
      <c r="D258" s="64"/>
      <c r="E258" s="64"/>
      <c r="F258" s="64"/>
      <c r="G258" s="63">
        <v>2</v>
      </c>
      <c r="H258" s="65"/>
    </row>
    <row r="259" spans="1:8" ht="24" x14ac:dyDescent="0.2">
      <c r="A259" s="61"/>
      <c r="B259" s="68" t="s">
        <v>448</v>
      </c>
      <c r="C259" s="58">
        <v>25530</v>
      </c>
      <c r="D259" s="59"/>
      <c r="E259" s="59"/>
      <c r="F259" s="59"/>
      <c r="G259" s="58">
        <v>25530</v>
      </c>
      <c r="H259" s="60"/>
    </row>
    <row r="260" spans="1:8" ht="12" x14ac:dyDescent="0.2">
      <c r="A260" s="61"/>
      <c r="B260" s="69"/>
      <c r="C260" s="63">
        <v>1</v>
      </c>
      <c r="D260" s="64"/>
      <c r="E260" s="64"/>
      <c r="F260" s="64"/>
      <c r="G260" s="63">
        <v>1</v>
      </c>
      <c r="H260" s="65"/>
    </row>
    <row r="261" spans="1:8" ht="48" x14ac:dyDescent="0.2">
      <c r="A261" s="61"/>
      <c r="B261" s="68" t="s">
        <v>440</v>
      </c>
      <c r="C261" s="59"/>
      <c r="D261" s="59"/>
      <c r="E261" s="58">
        <v>16543.099999999999</v>
      </c>
      <c r="F261" s="59"/>
      <c r="G261" s="58">
        <v>16543.099999999999</v>
      </c>
      <c r="H261" s="60"/>
    </row>
    <row r="262" spans="1:8" ht="12" x14ac:dyDescent="0.2">
      <c r="A262" s="61"/>
      <c r="B262" s="69"/>
      <c r="C262" s="64"/>
      <c r="D262" s="64"/>
      <c r="E262" s="63">
        <v>1</v>
      </c>
      <c r="F262" s="64"/>
      <c r="G262" s="63">
        <v>1</v>
      </c>
      <c r="H262" s="65"/>
    </row>
    <row r="263" spans="1:8" ht="84" x14ac:dyDescent="0.2">
      <c r="A263" s="61"/>
      <c r="B263" s="68" t="s">
        <v>135</v>
      </c>
      <c r="C263" s="58">
        <v>102241.93</v>
      </c>
      <c r="D263" s="59"/>
      <c r="E263" s="59"/>
      <c r="F263" s="59"/>
      <c r="G263" s="58">
        <v>102241.93</v>
      </c>
      <c r="H263" s="60"/>
    </row>
    <row r="264" spans="1:8" ht="12" x14ac:dyDescent="0.2">
      <c r="A264" s="61"/>
      <c r="B264" s="69"/>
      <c r="C264" s="63">
        <v>1</v>
      </c>
      <c r="D264" s="64"/>
      <c r="E264" s="64"/>
      <c r="F264" s="64"/>
      <c r="G264" s="63">
        <v>1</v>
      </c>
      <c r="H264" s="65"/>
    </row>
    <row r="265" spans="1:8" ht="24" x14ac:dyDescent="0.2">
      <c r="A265" s="61"/>
      <c r="B265" s="68" t="s">
        <v>136</v>
      </c>
      <c r="C265" s="58">
        <v>1450</v>
      </c>
      <c r="D265" s="59"/>
      <c r="E265" s="59"/>
      <c r="F265" s="59"/>
      <c r="G265" s="58">
        <v>1450</v>
      </c>
      <c r="H265" s="60"/>
    </row>
    <row r="266" spans="1:8" ht="12" x14ac:dyDescent="0.2">
      <c r="A266" s="61"/>
      <c r="B266" s="69"/>
      <c r="C266" s="63">
        <v>1</v>
      </c>
      <c r="D266" s="64"/>
      <c r="E266" s="64"/>
      <c r="F266" s="64"/>
      <c r="G266" s="63">
        <v>1</v>
      </c>
      <c r="H266" s="65"/>
    </row>
    <row r="267" spans="1:8" ht="12" x14ac:dyDescent="0.2">
      <c r="A267" s="61"/>
      <c r="B267" s="68" t="s">
        <v>137</v>
      </c>
      <c r="C267" s="58">
        <v>4013.43</v>
      </c>
      <c r="D267" s="59"/>
      <c r="E267" s="59"/>
      <c r="F267" s="59"/>
      <c r="G267" s="58">
        <v>4013.43</v>
      </c>
      <c r="H267" s="60"/>
    </row>
    <row r="268" spans="1:8" ht="12" x14ac:dyDescent="0.2">
      <c r="A268" s="61"/>
      <c r="B268" s="69"/>
      <c r="C268" s="63">
        <v>1</v>
      </c>
      <c r="D268" s="64"/>
      <c r="E268" s="64"/>
      <c r="F268" s="64"/>
      <c r="G268" s="63">
        <v>1</v>
      </c>
      <c r="H268" s="65"/>
    </row>
    <row r="269" spans="1:8" ht="48" x14ac:dyDescent="0.2">
      <c r="A269" s="61"/>
      <c r="B269" s="68" t="s">
        <v>138</v>
      </c>
      <c r="C269" s="58">
        <v>50541.34</v>
      </c>
      <c r="D269" s="59"/>
      <c r="E269" s="59"/>
      <c r="F269" s="59"/>
      <c r="G269" s="58">
        <v>50541.34</v>
      </c>
      <c r="H269" s="60"/>
    </row>
    <row r="270" spans="1:8" ht="12" x14ac:dyDescent="0.2">
      <c r="A270" s="61"/>
      <c r="B270" s="69"/>
      <c r="C270" s="63">
        <v>2</v>
      </c>
      <c r="D270" s="64"/>
      <c r="E270" s="64"/>
      <c r="F270" s="64"/>
      <c r="G270" s="63">
        <v>2</v>
      </c>
      <c r="H270" s="65"/>
    </row>
    <row r="271" spans="1:8" ht="84" x14ac:dyDescent="0.2">
      <c r="A271" s="61"/>
      <c r="B271" s="68" t="s">
        <v>139</v>
      </c>
      <c r="C271" s="58">
        <v>83430</v>
      </c>
      <c r="D271" s="59"/>
      <c r="E271" s="59"/>
      <c r="F271" s="59"/>
      <c r="G271" s="58">
        <v>83430</v>
      </c>
      <c r="H271" s="60"/>
    </row>
    <row r="272" spans="1:8" ht="12" x14ac:dyDescent="0.2">
      <c r="A272" s="61"/>
      <c r="B272" s="69"/>
      <c r="C272" s="63">
        <v>1</v>
      </c>
      <c r="D272" s="64"/>
      <c r="E272" s="64"/>
      <c r="F272" s="64"/>
      <c r="G272" s="63">
        <v>1</v>
      </c>
      <c r="H272" s="65"/>
    </row>
    <row r="273" spans="1:8" ht="24" x14ac:dyDescent="0.2">
      <c r="A273" s="61"/>
      <c r="B273" s="68" t="s">
        <v>140</v>
      </c>
      <c r="C273" s="70">
        <v>533.04999999999995</v>
      </c>
      <c r="D273" s="59"/>
      <c r="E273" s="59"/>
      <c r="F273" s="59"/>
      <c r="G273" s="70">
        <v>533.04999999999995</v>
      </c>
      <c r="H273" s="60"/>
    </row>
    <row r="274" spans="1:8" ht="12" x14ac:dyDescent="0.2">
      <c r="A274" s="61"/>
      <c r="B274" s="69"/>
      <c r="C274" s="63">
        <v>17</v>
      </c>
      <c r="D274" s="64"/>
      <c r="E274" s="64"/>
      <c r="F274" s="64"/>
      <c r="G274" s="63">
        <v>17</v>
      </c>
      <c r="H274" s="65"/>
    </row>
    <row r="275" spans="1:8" ht="72" x14ac:dyDescent="0.2">
      <c r="A275" s="61"/>
      <c r="B275" s="68" t="s">
        <v>141</v>
      </c>
      <c r="C275" s="58">
        <v>51304</v>
      </c>
      <c r="D275" s="59"/>
      <c r="E275" s="59"/>
      <c r="F275" s="59"/>
      <c r="G275" s="58">
        <v>51304</v>
      </c>
      <c r="H275" s="60"/>
    </row>
    <row r="276" spans="1:8" ht="12" x14ac:dyDescent="0.2">
      <c r="A276" s="61"/>
      <c r="B276" s="69"/>
      <c r="C276" s="63">
        <v>2</v>
      </c>
      <c r="D276" s="64"/>
      <c r="E276" s="64"/>
      <c r="F276" s="64"/>
      <c r="G276" s="63">
        <v>2</v>
      </c>
      <c r="H276" s="65"/>
    </row>
    <row r="277" spans="1:8" ht="24" x14ac:dyDescent="0.2">
      <c r="A277" s="61"/>
      <c r="B277" s="68" t="s">
        <v>142</v>
      </c>
      <c r="C277" s="58">
        <v>9100</v>
      </c>
      <c r="D277" s="59"/>
      <c r="E277" s="59"/>
      <c r="F277" s="59"/>
      <c r="G277" s="58">
        <v>9100</v>
      </c>
      <c r="H277" s="60"/>
    </row>
    <row r="278" spans="1:8" ht="12" x14ac:dyDescent="0.2">
      <c r="A278" s="61"/>
      <c r="B278" s="69"/>
      <c r="C278" s="63">
        <v>2</v>
      </c>
      <c r="D278" s="64"/>
      <c r="E278" s="64"/>
      <c r="F278" s="64"/>
      <c r="G278" s="63">
        <v>2</v>
      </c>
      <c r="H278" s="65"/>
    </row>
    <row r="279" spans="1:8" ht="60" x14ac:dyDescent="0.2">
      <c r="A279" s="61"/>
      <c r="B279" s="68" t="s">
        <v>449</v>
      </c>
      <c r="C279" s="58">
        <v>55890</v>
      </c>
      <c r="D279" s="59"/>
      <c r="E279" s="59"/>
      <c r="F279" s="58">
        <v>55890</v>
      </c>
      <c r="G279" s="59"/>
      <c r="H279" s="60"/>
    </row>
    <row r="280" spans="1:8" ht="12" x14ac:dyDescent="0.2">
      <c r="A280" s="61"/>
      <c r="B280" s="69"/>
      <c r="C280" s="63">
        <v>138</v>
      </c>
      <c r="D280" s="64"/>
      <c r="E280" s="64"/>
      <c r="F280" s="63">
        <v>138</v>
      </c>
      <c r="G280" s="64"/>
      <c r="H280" s="65"/>
    </row>
    <row r="281" spans="1:8" ht="72" x14ac:dyDescent="0.2">
      <c r="A281" s="61"/>
      <c r="B281" s="68" t="s">
        <v>143</v>
      </c>
      <c r="C281" s="58">
        <v>25200</v>
      </c>
      <c r="D281" s="59"/>
      <c r="E281" s="59"/>
      <c r="F281" s="59"/>
      <c r="G281" s="58">
        <v>25200</v>
      </c>
      <c r="H281" s="60"/>
    </row>
    <row r="282" spans="1:8" ht="12" x14ac:dyDescent="0.2">
      <c r="A282" s="61"/>
      <c r="B282" s="69"/>
      <c r="C282" s="63">
        <v>2</v>
      </c>
      <c r="D282" s="64"/>
      <c r="E282" s="64"/>
      <c r="F282" s="64"/>
      <c r="G282" s="63">
        <v>2</v>
      </c>
      <c r="H282" s="65"/>
    </row>
    <row r="283" spans="1:8" ht="24" x14ac:dyDescent="0.2">
      <c r="A283" s="61"/>
      <c r="B283" s="68" t="s">
        <v>144</v>
      </c>
      <c r="C283" s="70">
        <v>620</v>
      </c>
      <c r="D283" s="59"/>
      <c r="E283" s="59"/>
      <c r="F283" s="59"/>
      <c r="G283" s="70">
        <v>620</v>
      </c>
      <c r="H283" s="60"/>
    </row>
    <row r="284" spans="1:8" ht="12" x14ac:dyDescent="0.2">
      <c r="A284" s="61"/>
      <c r="B284" s="69"/>
      <c r="C284" s="63">
        <v>1</v>
      </c>
      <c r="D284" s="64"/>
      <c r="E284" s="64"/>
      <c r="F284" s="64"/>
      <c r="G284" s="63">
        <v>1</v>
      </c>
      <c r="H284" s="65"/>
    </row>
    <row r="285" spans="1:8" ht="48" x14ac:dyDescent="0.2">
      <c r="A285" s="61"/>
      <c r="B285" s="68" t="s">
        <v>145</v>
      </c>
      <c r="C285" s="58">
        <v>74971.179999999993</v>
      </c>
      <c r="D285" s="59"/>
      <c r="E285" s="59"/>
      <c r="F285" s="59"/>
      <c r="G285" s="58">
        <v>74971.179999999993</v>
      </c>
      <c r="H285" s="60"/>
    </row>
    <row r="286" spans="1:8" ht="12" x14ac:dyDescent="0.2">
      <c r="A286" s="61"/>
      <c r="B286" s="69"/>
      <c r="C286" s="63">
        <v>2</v>
      </c>
      <c r="D286" s="64"/>
      <c r="E286" s="64"/>
      <c r="F286" s="64"/>
      <c r="G286" s="63">
        <v>2</v>
      </c>
      <c r="H286" s="65"/>
    </row>
    <row r="287" spans="1:8" ht="48" x14ac:dyDescent="0.2">
      <c r="A287" s="61"/>
      <c r="B287" s="68" t="s">
        <v>146</v>
      </c>
      <c r="C287" s="58">
        <v>4449.1499999999996</v>
      </c>
      <c r="D287" s="59"/>
      <c r="E287" s="59"/>
      <c r="F287" s="59"/>
      <c r="G287" s="58">
        <v>4449.1499999999996</v>
      </c>
      <c r="H287" s="60"/>
    </row>
    <row r="288" spans="1:8" ht="12" x14ac:dyDescent="0.2">
      <c r="A288" s="61"/>
      <c r="B288" s="69"/>
      <c r="C288" s="63">
        <v>7</v>
      </c>
      <c r="D288" s="64"/>
      <c r="E288" s="64"/>
      <c r="F288" s="64"/>
      <c r="G288" s="63">
        <v>7</v>
      </c>
      <c r="H288" s="65"/>
    </row>
    <row r="289" spans="1:8" ht="36" x14ac:dyDescent="0.2">
      <c r="A289" s="61"/>
      <c r="B289" s="68" t="s">
        <v>147</v>
      </c>
      <c r="C289" s="58">
        <v>195485.59</v>
      </c>
      <c r="D289" s="59"/>
      <c r="E289" s="59"/>
      <c r="F289" s="59"/>
      <c r="G289" s="58">
        <v>195485.59</v>
      </c>
      <c r="H289" s="60"/>
    </row>
    <row r="290" spans="1:8" ht="12" x14ac:dyDescent="0.2">
      <c r="A290" s="61"/>
      <c r="B290" s="69"/>
      <c r="C290" s="63">
        <v>17</v>
      </c>
      <c r="D290" s="64"/>
      <c r="E290" s="64"/>
      <c r="F290" s="64"/>
      <c r="G290" s="63">
        <v>17</v>
      </c>
      <c r="H290" s="65"/>
    </row>
    <row r="291" spans="1:8" ht="24" x14ac:dyDescent="0.2">
      <c r="A291" s="61"/>
      <c r="B291" s="68" t="s">
        <v>148</v>
      </c>
      <c r="C291" s="58">
        <v>5932.2</v>
      </c>
      <c r="D291" s="59"/>
      <c r="E291" s="59"/>
      <c r="F291" s="59"/>
      <c r="G291" s="58">
        <v>5932.2</v>
      </c>
      <c r="H291" s="60"/>
    </row>
    <row r="292" spans="1:8" ht="12" x14ac:dyDescent="0.2">
      <c r="A292" s="61"/>
      <c r="B292" s="69"/>
      <c r="C292" s="63">
        <v>1</v>
      </c>
      <c r="D292" s="64"/>
      <c r="E292" s="64"/>
      <c r="F292" s="64"/>
      <c r="G292" s="63">
        <v>1</v>
      </c>
      <c r="H292" s="65"/>
    </row>
    <row r="293" spans="1:8" ht="12" x14ac:dyDescent="0.2">
      <c r="A293" s="61"/>
      <c r="B293" s="68" t="s">
        <v>149</v>
      </c>
      <c r="C293" s="58">
        <v>24000</v>
      </c>
      <c r="D293" s="59"/>
      <c r="E293" s="59"/>
      <c r="F293" s="59"/>
      <c r="G293" s="58">
        <v>24000</v>
      </c>
      <c r="H293" s="60"/>
    </row>
    <row r="294" spans="1:8" ht="12" x14ac:dyDescent="0.2">
      <c r="A294" s="61"/>
      <c r="B294" s="69"/>
      <c r="C294" s="63">
        <v>10</v>
      </c>
      <c r="D294" s="64"/>
      <c r="E294" s="64"/>
      <c r="F294" s="64"/>
      <c r="G294" s="63">
        <v>10</v>
      </c>
      <c r="H294" s="65"/>
    </row>
    <row r="295" spans="1:8" ht="24" x14ac:dyDescent="0.2">
      <c r="A295" s="61"/>
      <c r="B295" s="68" t="s">
        <v>150</v>
      </c>
      <c r="C295" s="58">
        <v>3411.86</v>
      </c>
      <c r="D295" s="59"/>
      <c r="E295" s="59"/>
      <c r="F295" s="59"/>
      <c r="G295" s="58">
        <v>3411.86</v>
      </c>
      <c r="H295" s="60"/>
    </row>
    <row r="296" spans="1:8" ht="12" x14ac:dyDescent="0.2">
      <c r="A296" s="61"/>
      <c r="B296" s="69"/>
      <c r="C296" s="63">
        <v>1</v>
      </c>
      <c r="D296" s="64"/>
      <c r="E296" s="64"/>
      <c r="F296" s="64"/>
      <c r="G296" s="63">
        <v>1</v>
      </c>
      <c r="H296" s="65"/>
    </row>
    <row r="297" spans="1:8" ht="36" x14ac:dyDescent="0.2">
      <c r="A297" s="61"/>
      <c r="B297" s="68" t="s">
        <v>151</v>
      </c>
      <c r="C297" s="58">
        <v>7003.5</v>
      </c>
      <c r="D297" s="59"/>
      <c r="E297" s="59"/>
      <c r="F297" s="59"/>
      <c r="G297" s="58">
        <v>7003.5</v>
      </c>
      <c r="H297" s="60"/>
    </row>
    <row r="298" spans="1:8" ht="12" x14ac:dyDescent="0.2">
      <c r="A298" s="61"/>
      <c r="B298" s="69"/>
      <c r="C298" s="63">
        <v>3</v>
      </c>
      <c r="D298" s="64"/>
      <c r="E298" s="64"/>
      <c r="F298" s="64"/>
      <c r="G298" s="63">
        <v>3</v>
      </c>
      <c r="H298" s="65"/>
    </row>
    <row r="299" spans="1:8" ht="24" x14ac:dyDescent="0.2">
      <c r="A299" s="61"/>
      <c r="B299" s="68" t="s">
        <v>450</v>
      </c>
      <c r="C299" s="58">
        <v>1443.91</v>
      </c>
      <c r="D299" s="59"/>
      <c r="E299" s="59"/>
      <c r="F299" s="58">
        <v>1443.91</v>
      </c>
      <c r="G299" s="59"/>
      <c r="H299" s="60"/>
    </row>
    <row r="300" spans="1:8" ht="12" x14ac:dyDescent="0.2">
      <c r="A300" s="61"/>
      <c r="B300" s="69"/>
      <c r="C300" s="63">
        <v>2</v>
      </c>
      <c r="D300" s="64"/>
      <c r="E300" s="64"/>
      <c r="F300" s="63">
        <v>2</v>
      </c>
      <c r="G300" s="64"/>
      <c r="H300" s="65"/>
    </row>
    <row r="301" spans="1:8" ht="24" x14ac:dyDescent="0.2">
      <c r="A301" s="61"/>
      <c r="B301" s="68" t="s">
        <v>451</v>
      </c>
      <c r="C301" s="58">
        <v>2131.9499999999998</v>
      </c>
      <c r="D301" s="59"/>
      <c r="E301" s="59"/>
      <c r="F301" s="58">
        <v>2131.9499999999998</v>
      </c>
      <c r="G301" s="59"/>
      <c r="H301" s="60"/>
    </row>
    <row r="302" spans="1:8" ht="12" x14ac:dyDescent="0.2">
      <c r="A302" s="61"/>
      <c r="B302" s="69"/>
      <c r="C302" s="63">
        <v>2</v>
      </c>
      <c r="D302" s="64"/>
      <c r="E302" s="64"/>
      <c r="F302" s="63">
        <v>2</v>
      </c>
      <c r="G302" s="64"/>
      <c r="H302" s="65"/>
    </row>
    <row r="303" spans="1:8" ht="24" x14ac:dyDescent="0.2">
      <c r="A303" s="61"/>
      <c r="B303" s="68" t="s">
        <v>452</v>
      </c>
      <c r="C303" s="58">
        <v>15254.24</v>
      </c>
      <c r="D303" s="59"/>
      <c r="E303" s="59"/>
      <c r="F303" s="59"/>
      <c r="G303" s="58">
        <v>15254.24</v>
      </c>
      <c r="H303" s="60"/>
    </row>
    <row r="304" spans="1:8" ht="12" x14ac:dyDescent="0.2">
      <c r="A304" s="61"/>
      <c r="B304" s="69"/>
      <c r="C304" s="63">
        <v>15</v>
      </c>
      <c r="D304" s="64"/>
      <c r="E304" s="64"/>
      <c r="F304" s="64"/>
      <c r="G304" s="63">
        <v>15</v>
      </c>
      <c r="H304" s="65"/>
    </row>
    <row r="305" spans="1:8" ht="12" x14ac:dyDescent="0.2">
      <c r="A305" s="61"/>
      <c r="B305" s="68" t="s">
        <v>153</v>
      </c>
      <c r="C305" s="58">
        <v>10974.53</v>
      </c>
      <c r="D305" s="59"/>
      <c r="E305" s="59"/>
      <c r="F305" s="59"/>
      <c r="G305" s="58">
        <v>10974.53</v>
      </c>
      <c r="H305" s="60"/>
    </row>
    <row r="306" spans="1:8" ht="12" x14ac:dyDescent="0.2">
      <c r="A306" s="61"/>
      <c r="B306" s="69"/>
      <c r="C306" s="63">
        <v>59</v>
      </c>
      <c r="D306" s="64"/>
      <c r="E306" s="64"/>
      <c r="F306" s="64"/>
      <c r="G306" s="63">
        <v>59</v>
      </c>
      <c r="H306" s="65"/>
    </row>
    <row r="307" spans="1:8" ht="12" x14ac:dyDescent="0.2">
      <c r="A307" s="61"/>
      <c r="B307" s="68" t="s">
        <v>154</v>
      </c>
      <c r="C307" s="70">
        <v>686.44</v>
      </c>
      <c r="D307" s="59"/>
      <c r="E307" s="59"/>
      <c r="F307" s="59"/>
      <c r="G307" s="70">
        <v>686.44</v>
      </c>
      <c r="H307" s="60"/>
    </row>
    <row r="308" spans="1:8" ht="12" x14ac:dyDescent="0.2">
      <c r="A308" s="61"/>
      <c r="B308" s="69"/>
      <c r="C308" s="63">
        <v>90</v>
      </c>
      <c r="D308" s="64"/>
      <c r="E308" s="64"/>
      <c r="F308" s="64"/>
      <c r="G308" s="63">
        <v>90</v>
      </c>
      <c r="H308" s="65"/>
    </row>
    <row r="309" spans="1:8" ht="12" x14ac:dyDescent="0.2">
      <c r="A309" s="61"/>
      <c r="B309" s="68" t="s">
        <v>155</v>
      </c>
      <c r="C309" s="58">
        <v>5377.55</v>
      </c>
      <c r="D309" s="59"/>
      <c r="E309" s="59"/>
      <c r="F309" s="59"/>
      <c r="G309" s="58">
        <v>5377.55</v>
      </c>
      <c r="H309" s="60"/>
    </row>
    <row r="310" spans="1:8" ht="12" x14ac:dyDescent="0.2">
      <c r="A310" s="61"/>
      <c r="B310" s="69"/>
      <c r="C310" s="63">
        <v>7</v>
      </c>
      <c r="D310" s="64"/>
      <c r="E310" s="64"/>
      <c r="F310" s="64"/>
      <c r="G310" s="63">
        <v>7</v>
      </c>
      <c r="H310" s="65"/>
    </row>
    <row r="311" spans="1:8" ht="24" x14ac:dyDescent="0.2">
      <c r="A311" s="61"/>
      <c r="B311" s="68" t="s">
        <v>156</v>
      </c>
      <c r="C311" s="58">
        <v>6101.69</v>
      </c>
      <c r="D311" s="59"/>
      <c r="E311" s="59"/>
      <c r="F311" s="59"/>
      <c r="G311" s="58">
        <v>6101.69</v>
      </c>
      <c r="H311" s="60"/>
    </row>
    <row r="312" spans="1:8" ht="12" x14ac:dyDescent="0.2">
      <c r="A312" s="61"/>
      <c r="B312" s="69"/>
      <c r="C312" s="63">
        <v>8</v>
      </c>
      <c r="D312" s="64"/>
      <c r="E312" s="64"/>
      <c r="F312" s="64"/>
      <c r="G312" s="63">
        <v>8</v>
      </c>
      <c r="H312" s="65"/>
    </row>
    <row r="313" spans="1:8" ht="12" x14ac:dyDescent="0.2">
      <c r="A313" s="61"/>
      <c r="B313" s="68" t="s">
        <v>157</v>
      </c>
      <c r="C313" s="58">
        <v>8610.17</v>
      </c>
      <c r="D313" s="59"/>
      <c r="E313" s="59"/>
      <c r="F313" s="59"/>
      <c r="G313" s="58">
        <v>8610.17</v>
      </c>
      <c r="H313" s="60"/>
    </row>
    <row r="314" spans="1:8" ht="12" x14ac:dyDescent="0.2">
      <c r="A314" s="61"/>
      <c r="B314" s="69"/>
      <c r="C314" s="63">
        <v>8</v>
      </c>
      <c r="D314" s="64"/>
      <c r="E314" s="64"/>
      <c r="F314" s="64"/>
      <c r="G314" s="63">
        <v>8</v>
      </c>
      <c r="H314" s="65"/>
    </row>
    <row r="315" spans="1:8" ht="12" x14ac:dyDescent="0.2">
      <c r="A315" s="61"/>
      <c r="B315" s="68" t="s">
        <v>158</v>
      </c>
      <c r="C315" s="70">
        <v>33.9</v>
      </c>
      <c r="D315" s="59"/>
      <c r="E315" s="59"/>
      <c r="F315" s="59"/>
      <c r="G315" s="70">
        <v>33.9</v>
      </c>
      <c r="H315" s="60"/>
    </row>
    <row r="316" spans="1:8" ht="12" x14ac:dyDescent="0.2">
      <c r="A316" s="61"/>
      <c r="B316" s="69"/>
      <c r="C316" s="63">
        <v>5</v>
      </c>
      <c r="D316" s="64"/>
      <c r="E316" s="64"/>
      <c r="F316" s="64"/>
      <c r="G316" s="63">
        <v>5</v>
      </c>
      <c r="H316" s="65"/>
    </row>
    <row r="317" spans="1:8" ht="24" x14ac:dyDescent="0.2">
      <c r="A317" s="61"/>
      <c r="B317" s="68" t="s">
        <v>159</v>
      </c>
      <c r="C317" s="58">
        <v>1288.1300000000001</v>
      </c>
      <c r="D317" s="59"/>
      <c r="E317" s="59"/>
      <c r="F317" s="59"/>
      <c r="G317" s="58">
        <v>1288.1300000000001</v>
      </c>
      <c r="H317" s="60"/>
    </row>
    <row r="318" spans="1:8" ht="12" x14ac:dyDescent="0.2">
      <c r="A318" s="61"/>
      <c r="B318" s="69"/>
      <c r="C318" s="63">
        <v>80</v>
      </c>
      <c r="D318" s="64"/>
      <c r="E318" s="64"/>
      <c r="F318" s="64"/>
      <c r="G318" s="63">
        <v>80</v>
      </c>
      <c r="H318" s="65"/>
    </row>
    <row r="319" spans="1:8" ht="36" x14ac:dyDescent="0.2">
      <c r="A319" s="61"/>
      <c r="B319" s="68" t="s">
        <v>160</v>
      </c>
      <c r="C319" s="58">
        <v>40500</v>
      </c>
      <c r="D319" s="59"/>
      <c r="E319" s="59"/>
      <c r="F319" s="59"/>
      <c r="G319" s="58">
        <v>40500</v>
      </c>
      <c r="H319" s="60"/>
    </row>
    <row r="320" spans="1:8" ht="12" x14ac:dyDescent="0.2">
      <c r="A320" s="61"/>
      <c r="B320" s="69"/>
      <c r="C320" s="63">
        <v>150</v>
      </c>
      <c r="D320" s="64"/>
      <c r="E320" s="64"/>
      <c r="F320" s="64"/>
      <c r="G320" s="63">
        <v>150</v>
      </c>
      <c r="H320" s="65"/>
    </row>
    <row r="321" spans="1:8" ht="24" x14ac:dyDescent="0.2">
      <c r="A321" s="61"/>
      <c r="B321" s="68" t="s">
        <v>161</v>
      </c>
      <c r="C321" s="70">
        <v>93.22</v>
      </c>
      <c r="D321" s="59"/>
      <c r="E321" s="59"/>
      <c r="F321" s="59"/>
      <c r="G321" s="70">
        <v>93.22</v>
      </c>
      <c r="H321" s="60"/>
    </row>
    <row r="322" spans="1:8" ht="12" x14ac:dyDescent="0.2">
      <c r="A322" s="61"/>
      <c r="B322" s="69"/>
      <c r="C322" s="63">
        <v>1</v>
      </c>
      <c r="D322" s="64"/>
      <c r="E322" s="64"/>
      <c r="F322" s="64"/>
      <c r="G322" s="63">
        <v>1</v>
      </c>
      <c r="H322" s="65"/>
    </row>
    <row r="323" spans="1:8" ht="24" x14ac:dyDescent="0.2">
      <c r="A323" s="61"/>
      <c r="B323" s="68" t="s">
        <v>162</v>
      </c>
      <c r="C323" s="70">
        <v>122.04</v>
      </c>
      <c r="D323" s="59"/>
      <c r="E323" s="59"/>
      <c r="F323" s="59"/>
      <c r="G323" s="70">
        <v>122.04</v>
      </c>
      <c r="H323" s="60"/>
    </row>
    <row r="324" spans="1:8" ht="12" x14ac:dyDescent="0.2">
      <c r="A324" s="61"/>
      <c r="B324" s="69"/>
      <c r="C324" s="63">
        <v>3</v>
      </c>
      <c r="D324" s="64"/>
      <c r="E324" s="64"/>
      <c r="F324" s="64"/>
      <c r="G324" s="63">
        <v>3</v>
      </c>
      <c r="H324" s="65"/>
    </row>
    <row r="325" spans="1:8" ht="24" x14ac:dyDescent="0.2">
      <c r="A325" s="61"/>
      <c r="B325" s="68" t="s">
        <v>163</v>
      </c>
      <c r="C325" s="70">
        <v>76.27</v>
      </c>
      <c r="D325" s="59"/>
      <c r="E325" s="59"/>
      <c r="F325" s="59"/>
      <c r="G325" s="70">
        <v>76.27</v>
      </c>
      <c r="H325" s="60"/>
    </row>
    <row r="326" spans="1:8" ht="12" x14ac:dyDescent="0.2">
      <c r="A326" s="61"/>
      <c r="B326" s="69"/>
      <c r="C326" s="63">
        <v>1</v>
      </c>
      <c r="D326" s="64"/>
      <c r="E326" s="64"/>
      <c r="F326" s="64"/>
      <c r="G326" s="63">
        <v>1</v>
      </c>
      <c r="H326" s="65"/>
    </row>
    <row r="327" spans="1:8" ht="36" x14ac:dyDescent="0.2">
      <c r="A327" s="61"/>
      <c r="B327" s="68" t="s">
        <v>453</v>
      </c>
      <c r="C327" s="58">
        <v>14879.09</v>
      </c>
      <c r="D327" s="59"/>
      <c r="E327" s="59"/>
      <c r="F327" s="58">
        <v>14879.09</v>
      </c>
      <c r="G327" s="59"/>
      <c r="H327" s="60"/>
    </row>
    <row r="328" spans="1:8" ht="12" x14ac:dyDescent="0.2">
      <c r="A328" s="61"/>
      <c r="B328" s="69"/>
      <c r="C328" s="63">
        <v>4</v>
      </c>
      <c r="D328" s="64"/>
      <c r="E328" s="64"/>
      <c r="F328" s="63">
        <v>4</v>
      </c>
      <c r="G328" s="64"/>
      <c r="H328" s="65"/>
    </row>
    <row r="329" spans="1:8" ht="36" x14ac:dyDescent="0.2">
      <c r="A329" s="61"/>
      <c r="B329" s="68" t="s">
        <v>164</v>
      </c>
      <c r="C329" s="58">
        <v>1416</v>
      </c>
      <c r="D329" s="59"/>
      <c r="E329" s="59"/>
      <c r="F329" s="59"/>
      <c r="G329" s="58">
        <v>1416</v>
      </c>
      <c r="H329" s="60"/>
    </row>
    <row r="330" spans="1:8" ht="12" x14ac:dyDescent="0.2">
      <c r="A330" s="61"/>
      <c r="B330" s="69"/>
      <c r="C330" s="63">
        <v>3</v>
      </c>
      <c r="D330" s="64"/>
      <c r="E330" s="64"/>
      <c r="F330" s="64"/>
      <c r="G330" s="63">
        <v>3</v>
      </c>
      <c r="H330" s="65"/>
    </row>
    <row r="331" spans="1:8" ht="36" x14ac:dyDescent="0.2">
      <c r="A331" s="61"/>
      <c r="B331" s="68" t="s">
        <v>165</v>
      </c>
      <c r="C331" s="58">
        <v>15340</v>
      </c>
      <c r="D331" s="59"/>
      <c r="E331" s="59"/>
      <c r="F331" s="59"/>
      <c r="G331" s="58">
        <v>15340</v>
      </c>
      <c r="H331" s="60"/>
    </row>
    <row r="332" spans="1:8" ht="12" x14ac:dyDescent="0.2">
      <c r="A332" s="61"/>
      <c r="B332" s="69"/>
      <c r="C332" s="63">
        <v>2</v>
      </c>
      <c r="D332" s="64"/>
      <c r="E332" s="64"/>
      <c r="F332" s="64"/>
      <c r="G332" s="63">
        <v>2</v>
      </c>
      <c r="H332" s="65"/>
    </row>
    <row r="333" spans="1:8" ht="24" x14ac:dyDescent="0.2">
      <c r="A333" s="61"/>
      <c r="B333" s="68" t="s">
        <v>454</v>
      </c>
      <c r="C333" s="58">
        <v>11510</v>
      </c>
      <c r="D333" s="59"/>
      <c r="E333" s="59"/>
      <c r="F333" s="58">
        <v>11510</v>
      </c>
      <c r="G333" s="59"/>
      <c r="H333" s="60"/>
    </row>
    <row r="334" spans="1:8" ht="12" x14ac:dyDescent="0.2">
      <c r="A334" s="61"/>
      <c r="B334" s="69"/>
      <c r="C334" s="63">
        <v>1</v>
      </c>
      <c r="D334" s="64"/>
      <c r="E334" s="64"/>
      <c r="F334" s="63">
        <v>1</v>
      </c>
      <c r="G334" s="64"/>
      <c r="H334" s="65"/>
    </row>
    <row r="335" spans="1:8" ht="48" x14ac:dyDescent="0.2">
      <c r="A335" s="61"/>
      <c r="B335" s="68" t="s">
        <v>166</v>
      </c>
      <c r="C335" s="58">
        <v>32568</v>
      </c>
      <c r="D335" s="59"/>
      <c r="E335" s="59"/>
      <c r="F335" s="59"/>
      <c r="G335" s="58">
        <v>32568</v>
      </c>
      <c r="H335" s="60"/>
    </row>
    <row r="336" spans="1:8" ht="12" x14ac:dyDescent="0.2">
      <c r="A336" s="61"/>
      <c r="B336" s="69"/>
      <c r="C336" s="63">
        <v>4</v>
      </c>
      <c r="D336" s="64"/>
      <c r="E336" s="64"/>
      <c r="F336" s="64"/>
      <c r="G336" s="63">
        <v>4</v>
      </c>
      <c r="H336" s="65"/>
    </row>
    <row r="337" spans="1:8" ht="36" x14ac:dyDescent="0.2">
      <c r="A337" s="61"/>
      <c r="B337" s="68" t="s">
        <v>455</v>
      </c>
      <c r="C337" s="58">
        <v>13250</v>
      </c>
      <c r="D337" s="59"/>
      <c r="E337" s="59"/>
      <c r="F337" s="58">
        <v>13250</v>
      </c>
      <c r="G337" s="59"/>
      <c r="H337" s="60"/>
    </row>
    <row r="338" spans="1:8" ht="12" x14ac:dyDescent="0.2">
      <c r="A338" s="61"/>
      <c r="B338" s="69"/>
      <c r="C338" s="63">
        <v>1</v>
      </c>
      <c r="D338" s="64"/>
      <c r="E338" s="64"/>
      <c r="F338" s="63">
        <v>1</v>
      </c>
      <c r="G338" s="64"/>
      <c r="H338" s="65"/>
    </row>
    <row r="339" spans="1:8" ht="36" x14ac:dyDescent="0.2">
      <c r="A339" s="61"/>
      <c r="B339" s="68" t="s">
        <v>167</v>
      </c>
      <c r="C339" s="58">
        <v>11042.19</v>
      </c>
      <c r="D339" s="59"/>
      <c r="E339" s="59"/>
      <c r="F339" s="59"/>
      <c r="G339" s="58">
        <v>11042.19</v>
      </c>
      <c r="H339" s="60"/>
    </row>
    <row r="340" spans="1:8" ht="12" x14ac:dyDescent="0.2">
      <c r="A340" s="61"/>
      <c r="B340" s="69"/>
      <c r="C340" s="63">
        <v>96</v>
      </c>
      <c r="D340" s="64"/>
      <c r="E340" s="64"/>
      <c r="F340" s="64"/>
      <c r="G340" s="63">
        <v>96</v>
      </c>
      <c r="H340" s="65"/>
    </row>
    <row r="341" spans="1:8" ht="24" x14ac:dyDescent="0.2">
      <c r="A341" s="61"/>
      <c r="B341" s="68" t="s">
        <v>168</v>
      </c>
      <c r="C341" s="58">
        <v>26779.66</v>
      </c>
      <c r="D341" s="59"/>
      <c r="E341" s="59"/>
      <c r="F341" s="59"/>
      <c r="G341" s="58">
        <v>26779.66</v>
      </c>
      <c r="H341" s="60"/>
    </row>
    <row r="342" spans="1:8" ht="12" x14ac:dyDescent="0.2">
      <c r="A342" s="61"/>
      <c r="B342" s="69"/>
      <c r="C342" s="63">
        <v>40</v>
      </c>
      <c r="D342" s="64"/>
      <c r="E342" s="64"/>
      <c r="F342" s="64"/>
      <c r="G342" s="63">
        <v>40</v>
      </c>
      <c r="H342" s="65"/>
    </row>
    <row r="343" spans="1:8" ht="12" x14ac:dyDescent="0.2">
      <c r="A343" s="61"/>
      <c r="B343" s="68" t="s">
        <v>456</v>
      </c>
      <c r="C343" s="58">
        <v>2458.0300000000002</v>
      </c>
      <c r="D343" s="59"/>
      <c r="E343" s="59"/>
      <c r="F343" s="58">
        <v>2458.0300000000002</v>
      </c>
      <c r="G343" s="59"/>
      <c r="H343" s="60"/>
    </row>
    <row r="344" spans="1:8" ht="12" x14ac:dyDescent="0.2">
      <c r="A344" s="61"/>
      <c r="B344" s="69"/>
      <c r="C344" s="63">
        <v>20.6</v>
      </c>
      <c r="D344" s="64"/>
      <c r="E344" s="64"/>
      <c r="F344" s="63">
        <v>20.6</v>
      </c>
      <c r="G344" s="64"/>
      <c r="H344" s="65"/>
    </row>
    <row r="345" spans="1:8" ht="36" x14ac:dyDescent="0.2">
      <c r="A345" s="61"/>
      <c r="B345" s="68" t="s">
        <v>169</v>
      </c>
      <c r="C345" s="58">
        <v>13645</v>
      </c>
      <c r="D345" s="59"/>
      <c r="E345" s="59"/>
      <c r="F345" s="59"/>
      <c r="G345" s="58">
        <v>13645</v>
      </c>
      <c r="H345" s="60"/>
    </row>
    <row r="346" spans="1:8" ht="12" x14ac:dyDescent="0.2">
      <c r="A346" s="61"/>
      <c r="B346" s="69"/>
      <c r="C346" s="63">
        <v>1</v>
      </c>
      <c r="D346" s="64"/>
      <c r="E346" s="64"/>
      <c r="F346" s="64"/>
      <c r="G346" s="63">
        <v>1</v>
      </c>
      <c r="H346" s="65"/>
    </row>
    <row r="347" spans="1:8" ht="24" x14ac:dyDescent="0.2">
      <c r="A347" s="61"/>
      <c r="B347" s="68" t="s">
        <v>170</v>
      </c>
      <c r="C347" s="58">
        <v>6532.2</v>
      </c>
      <c r="D347" s="59"/>
      <c r="E347" s="59"/>
      <c r="F347" s="59"/>
      <c r="G347" s="58">
        <v>6532.2</v>
      </c>
      <c r="H347" s="60"/>
    </row>
    <row r="348" spans="1:8" ht="12" x14ac:dyDescent="0.2">
      <c r="A348" s="61"/>
      <c r="B348" s="69"/>
      <c r="C348" s="63">
        <v>20.5</v>
      </c>
      <c r="D348" s="64"/>
      <c r="E348" s="64"/>
      <c r="F348" s="64"/>
      <c r="G348" s="63">
        <v>20.5</v>
      </c>
      <c r="H348" s="65"/>
    </row>
    <row r="349" spans="1:8" ht="24" x14ac:dyDescent="0.2">
      <c r="A349" s="61"/>
      <c r="B349" s="68" t="s">
        <v>171</v>
      </c>
      <c r="C349" s="58">
        <v>1705</v>
      </c>
      <c r="D349" s="59"/>
      <c r="E349" s="59"/>
      <c r="F349" s="59"/>
      <c r="G349" s="58">
        <v>1705</v>
      </c>
      <c r="H349" s="60"/>
    </row>
    <row r="350" spans="1:8" ht="12" x14ac:dyDescent="0.2">
      <c r="A350" s="61"/>
      <c r="B350" s="69"/>
      <c r="C350" s="63">
        <v>1</v>
      </c>
      <c r="D350" s="64"/>
      <c r="E350" s="64"/>
      <c r="F350" s="64"/>
      <c r="G350" s="63">
        <v>1</v>
      </c>
      <c r="H350" s="65"/>
    </row>
    <row r="351" spans="1:8" ht="24" x14ac:dyDescent="0.2">
      <c r="A351" s="61"/>
      <c r="B351" s="68" t="s">
        <v>172</v>
      </c>
      <c r="C351" s="58">
        <v>1850</v>
      </c>
      <c r="D351" s="59"/>
      <c r="E351" s="59"/>
      <c r="F351" s="59"/>
      <c r="G351" s="58">
        <v>1850</v>
      </c>
      <c r="H351" s="60"/>
    </row>
    <row r="352" spans="1:8" ht="12" x14ac:dyDescent="0.2">
      <c r="A352" s="61"/>
      <c r="B352" s="69"/>
      <c r="C352" s="63">
        <v>1</v>
      </c>
      <c r="D352" s="64"/>
      <c r="E352" s="64"/>
      <c r="F352" s="64"/>
      <c r="G352" s="63">
        <v>1</v>
      </c>
      <c r="H352" s="65"/>
    </row>
    <row r="353" spans="1:8" ht="36" x14ac:dyDescent="0.2">
      <c r="A353" s="61"/>
      <c r="B353" s="68" t="s">
        <v>173</v>
      </c>
      <c r="C353" s="58">
        <v>97130.51</v>
      </c>
      <c r="D353" s="59"/>
      <c r="E353" s="59"/>
      <c r="F353" s="59"/>
      <c r="G353" s="58">
        <v>97130.51</v>
      </c>
      <c r="H353" s="60"/>
    </row>
    <row r="354" spans="1:8" ht="12" x14ac:dyDescent="0.2">
      <c r="A354" s="61"/>
      <c r="B354" s="69"/>
      <c r="C354" s="63">
        <v>1</v>
      </c>
      <c r="D354" s="64"/>
      <c r="E354" s="64"/>
      <c r="F354" s="64"/>
      <c r="G354" s="63">
        <v>1</v>
      </c>
      <c r="H354" s="65"/>
    </row>
    <row r="355" spans="1:8" ht="48" x14ac:dyDescent="0.2">
      <c r="A355" s="61"/>
      <c r="B355" s="68" t="s">
        <v>174</v>
      </c>
      <c r="C355" s="58">
        <v>12975.3</v>
      </c>
      <c r="D355" s="59"/>
      <c r="E355" s="59"/>
      <c r="F355" s="59"/>
      <c r="G355" s="58">
        <v>12975.3</v>
      </c>
      <c r="H355" s="60"/>
    </row>
    <row r="356" spans="1:8" ht="12" x14ac:dyDescent="0.2">
      <c r="A356" s="61"/>
      <c r="B356" s="69"/>
      <c r="C356" s="63">
        <v>9</v>
      </c>
      <c r="D356" s="64"/>
      <c r="E356" s="64"/>
      <c r="F356" s="64"/>
      <c r="G356" s="63">
        <v>9</v>
      </c>
      <c r="H356" s="65"/>
    </row>
    <row r="357" spans="1:8" ht="36" x14ac:dyDescent="0.2">
      <c r="A357" s="61"/>
      <c r="B357" s="68" t="s">
        <v>175</v>
      </c>
      <c r="C357" s="70">
        <v>310</v>
      </c>
      <c r="D357" s="59"/>
      <c r="E357" s="59"/>
      <c r="F357" s="59"/>
      <c r="G357" s="70">
        <v>310</v>
      </c>
      <c r="H357" s="60"/>
    </row>
    <row r="358" spans="1:8" ht="12" x14ac:dyDescent="0.2">
      <c r="A358" s="61"/>
      <c r="B358" s="69"/>
      <c r="C358" s="63">
        <v>1</v>
      </c>
      <c r="D358" s="64"/>
      <c r="E358" s="64"/>
      <c r="F358" s="64"/>
      <c r="G358" s="63">
        <v>1</v>
      </c>
      <c r="H358" s="65"/>
    </row>
    <row r="359" spans="1:8" ht="36" x14ac:dyDescent="0.2">
      <c r="A359" s="61"/>
      <c r="B359" s="68" t="s">
        <v>176</v>
      </c>
      <c r="C359" s="58">
        <v>7203.38</v>
      </c>
      <c r="D359" s="59"/>
      <c r="E359" s="59"/>
      <c r="F359" s="59"/>
      <c r="G359" s="58">
        <v>7203.38</v>
      </c>
      <c r="H359" s="60"/>
    </row>
    <row r="360" spans="1:8" ht="12" x14ac:dyDescent="0.2">
      <c r="A360" s="61"/>
      <c r="B360" s="69"/>
      <c r="C360" s="63">
        <v>2</v>
      </c>
      <c r="D360" s="64"/>
      <c r="E360" s="64"/>
      <c r="F360" s="64"/>
      <c r="G360" s="63">
        <v>2</v>
      </c>
      <c r="H360" s="65"/>
    </row>
    <row r="361" spans="1:8" ht="24" x14ac:dyDescent="0.2">
      <c r="A361" s="61"/>
      <c r="B361" s="68" t="s">
        <v>177</v>
      </c>
      <c r="C361" s="58">
        <v>1898.3</v>
      </c>
      <c r="D361" s="59"/>
      <c r="E361" s="59"/>
      <c r="F361" s="59"/>
      <c r="G361" s="58">
        <v>1898.3</v>
      </c>
      <c r="H361" s="60"/>
    </row>
    <row r="362" spans="1:8" ht="12" x14ac:dyDescent="0.2">
      <c r="A362" s="61"/>
      <c r="B362" s="69"/>
      <c r="C362" s="63">
        <v>1</v>
      </c>
      <c r="D362" s="64"/>
      <c r="E362" s="64"/>
      <c r="F362" s="64"/>
      <c r="G362" s="63">
        <v>1</v>
      </c>
      <c r="H362" s="65"/>
    </row>
    <row r="363" spans="1:8" ht="24" x14ac:dyDescent="0.2">
      <c r="A363" s="61"/>
      <c r="B363" s="68" t="s">
        <v>178</v>
      </c>
      <c r="C363" s="58">
        <v>10190.1</v>
      </c>
      <c r="D363" s="59"/>
      <c r="E363" s="59"/>
      <c r="F363" s="59"/>
      <c r="G363" s="58">
        <v>10190.1</v>
      </c>
      <c r="H363" s="60"/>
    </row>
    <row r="364" spans="1:8" ht="12" x14ac:dyDescent="0.2">
      <c r="A364" s="61"/>
      <c r="B364" s="69"/>
      <c r="C364" s="63">
        <v>2</v>
      </c>
      <c r="D364" s="64"/>
      <c r="E364" s="64"/>
      <c r="F364" s="64"/>
      <c r="G364" s="63">
        <v>2</v>
      </c>
      <c r="H364" s="65"/>
    </row>
    <row r="365" spans="1:8" ht="36" x14ac:dyDescent="0.2">
      <c r="A365" s="61"/>
      <c r="B365" s="68" t="s">
        <v>179</v>
      </c>
      <c r="C365" s="58">
        <v>33700.800000000003</v>
      </c>
      <c r="D365" s="59"/>
      <c r="E365" s="59"/>
      <c r="F365" s="59"/>
      <c r="G365" s="58">
        <v>33700.800000000003</v>
      </c>
      <c r="H365" s="60"/>
    </row>
    <row r="366" spans="1:8" ht="12" x14ac:dyDescent="0.2">
      <c r="A366" s="61"/>
      <c r="B366" s="69"/>
      <c r="C366" s="63">
        <v>2</v>
      </c>
      <c r="D366" s="64"/>
      <c r="E366" s="64"/>
      <c r="F366" s="64"/>
      <c r="G366" s="63">
        <v>2</v>
      </c>
      <c r="H366" s="65"/>
    </row>
    <row r="367" spans="1:8" ht="24" x14ac:dyDescent="0.2">
      <c r="A367" s="61"/>
      <c r="B367" s="68" t="s">
        <v>180</v>
      </c>
      <c r="C367" s="58">
        <v>1220</v>
      </c>
      <c r="D367" s="59"/>
      <c r="E367" s="59"/>
      <c r="F367" s="59"/>
      <c r="G367" s="58">
        <v>1220</v>
      </c>
      <c r="H367" s="60"/>
    </row>
    <row r="368" spans="1:8" ht="12" x14ac:dyDescent="0.2">
      <c r="A368" s="61"/>
      <c r="B368" s="69"/>
      <c r="C368" s="63">
        <v>1</v>
      </c>
      <c r="D368" s="64"/>
      <c r="E368" s="64"/>
      <c r="F368" s="64"/>
      <c r="G368" s="63">
        <v>1</v>
      </c>
      <c r="H368" s="65"/>
    </row>
    <row r="369" spans="1:8" ht="12" x14ac:dyDescent="0.2">
      <c r="A369" s="61"/>
      <c r="B369" s="68" t="s">
        <v>181</v>
      </c>
      <c r="C369" s="70">
        <v>141.02000000000001</v>
      </c>
      <c r="D369" s="59"/>
      <c r="E369" s="59"/>
      <c r="F369" s="59"/>
      <c r="G369" s="70">
        <v>141.02000000000001</v>
      </c>
      <c r="H369" s="60"/>
    </row>
    <row r="370" spans="1:8" ht="12" x14ac:dyDescent="0.2">
      <c r="A370" s="61"/>
      <c r="B370" s="69"/>
      <c r="C370" s="63">
        <v>1</v>
      </c>
      <c r="D370" s="64"/>
      <c r="E370" s="64"/>
      <c r="F370" s="64"/>
      <c r="G370" s="63">
        <v>1</v>
      </c>
      <c r="H370" s="65"/>
    </row>
    <row r="371" spans="1:8" ht="36" x14ac:dyDescent="0.2">
      <c r="A371" s="61"/>
      <c r="B371" s="68" t="s">
        <v>182</v>
      </c>
      <c r="C371" s="58">
        <v>22256</v>
      </c>
      <c r="D371" s="59"/>
      <c r="E371" s="59"/>
      <c r="F371" s="59"/>
      <c r="G371" s="58">
        <v>22256</v>
      </c>
      <c r="H371" s="60"/>
    </row>
    <row r="372" spans="1:8" ht="12" x14ac:dyDescent="0.2">
      <c r="A372" s="61"/>
      <c r="B372" s="69"/>
      <c r="C372" s="63">
        <v>2</v>
      </c>
      <c r="D372" s="64"/>
      <c r="E372" s="64"/>
      <c r="F372" s="64"/>
      <c r="G372" s="63">
        <v>2</v>
      </c>
      <c r="H372" s="65"/>
    </row>
    <row r="373" spans="1:8" ht="36" x14ac:dyDescent="0.2">
      <c r="A373" s="61"/>
      <c r="B373" s="68" t="s">
        <v>183</v>
      </c>
      <c r="C373" s="58">
        <v>46236</v>
      </c>
      <c r="D373" s="59"/>
      <c r="E373" s="59"/>
      <c r="F373" s="59"/>
      <c r="G373" s="58">
        <v>46236</v>
      </c>
      <c r="H373" s="60"/>
    </row>
    <row r="374" spans="1:8" ht="12" x14ac:dyDescent="0.2">
      <c r="A374" s="61"/>
      <c r="B374" s="69"/>
      <c r="C374" s="63">
        <v>4</v>
      </c>
      <c r="D374" s="64"/>
      <c r="E374" s="64"/>
      <c r="F374" s="64"/>
      <c r="G374" s="63">
        <v>4</v>
      </c>
      <c r="H374" s="65"/>
    </row>
    <row r="375" spans="1:8" ht="12" x14ac:dyDescent="0.2">
      <c r="A375" s="61"/>
      <c r="B375" s="68" t="s">
        <v>184</v>
      </c>
      <c r="C375" s="58">
        <v>6486.48</v>
      </c>
      <c r="D375" s="59"/>
      <c r="E375" s="59"/>
      <c r="F375" s="59"/>
      <c r="G375" s="58">
        <v>6486.48</v>
      </c>
      <c r="H375" s="60"/>
    </row>
    <row r="376" spans="1:8" ht="12" x14ac:dyDescent="0.2">
      <c r="A376" s="61"/>
      <c r="B376" s="69"/>
      <c r="C376" s="63">
        <v>39</v>
      </c>
      <c r="D376" s="64"/>
      <c r="E376" s="64"/>
      <c r="F376" s="64"/>
      <c r="G376" s="63">
        <v>39</v>
      </c>
      <c r="H376" s="65"/>
    </row>
    <row r="377" spans="1:8" ht="12" x14ac:dyDescent="0.2">
      <c r="A377" s="61"/>
      <c r="B377" s="68" t="s">
        <v>185</v>
      </c>
      <c r="C377" s="70">
        <v>781.55</v>
      </c>
      <c r="D377" s="59"/>
      <c r="E377" s="59"/>
      <c r="F377" s="59"/>
      <c r="G377" s="70">
        <v>781.55</v>
      </c>
      <c r="H377" s="60"/>
    </row>
    <row r="378" spans="1:8" ht="12" x14ac:dyDescent="0.2">
      <c r="A378" s="61"/>
      <c r="B378" s="69"/>
      <c r="C378" s="63">
        <v>5</v>
      </c>
      <c r="D378" s="64"/>
      <c r="E378" s="64"/>
      <c r="F378" s="64"/>
      <c r="G378" s="63">
        <v>5</v>
      </c>
      <c r="H378" s="65"/>
    </row>
    <row r="379" spans="1:8" ht="12" x14ac:dyDescent="0.2">
      <c r="A379" s="61"/>
      <c r="B379" s="68" t="s">
        <v>186</v>
      </c>
      <c r="C379" s="58">
        <v>8404.2000000000007</v>
      </c>
      <c r="D379" s="59"/>
      <c r="E379" s="59"/>
      <c r="F379" s="59"/>
      <c r="G379" s="58">
        <v>8404.2000000000007</v>
      </c>
      <c r="H379" s="60"/>
    </row>
    <row r="380" spans="1:8" ht="12" x14ac:dyDescent="0.2">
      <c r="A380" s="61"/>
      <c r="B380" s="69"/>
      <c r="C380" s="63">
        <v>15</v>
      </c>
      <c r="D380" s="64"/>
      <c r="E380" s="64"/>
      <c r="F380" s="64"/>
      <c r="G380" s="63">
        <v>15</v>
      </c>
      <c r="H380" s="65"/>
    </row>
    <row r="381" spans="1:8" ht="36" x14ac:dyDescent="0.2">
      <c r="A381" s="61"/>
      <c r="B381" s="68" t="s">
        <v>187</v>
      </c>
      <c r="C381" s="58">
        <v>158492.88</v>
      </c>
      <c r="D381" s="59"/>
      <c r="E381" s="59"/>
      <c r="F381" s="59"/>
      <c r="G381" s="58">
        <v>158492.88</v>
      </c>
      <c r="H381" s="60"/>
    </row>
    <row r="382" spans="1:8" ht="12" x14ac:dyDescent="0.2">
      <c r="A382" s="61"/>
      <c r="B382" s="69"/>
      <c r="C382" s="63">
        <v>2</v>
      </c>
      <c r="D382" s="64"/>
      <c r="E382" s="64"/>
      <c r="F382" s="64"/>
      <c r="G382" s="63">
        <v>2</v>
      </c>
      <c r="H382" s="65"/>
    </row>
    <row r="383" spans="1:8" ht="36" x14ac:dyDescent="0.2">
      <c r="A383" s="61"/>
      <c r="B383" s="68" t="s">
        <v>188</v>
      </c>
      <c r="C383" s="58">
        <v>381921.39</v>
      </c>
      <c r="D383" s="59"/>
      <c r="E383" s="59"/>
      <c r="F383" s="59"/>
      <c r="G383" s="58">
        <v>381921.39</v>
      </c>
      <c r="H383" s="60"/>
    </row>
    <row r="384" spans="1:8" ht="12" x14ac:dyDescent="0.2">
      <c r="A384" s="61"/>
      <c r="B384" s="69"/>
      <c r="C384" s="63">
        <v>3</v>
      </c>
      <c r="D384" s="64"/>
      <c r="E384" s="64"/>
      <c r="F384" s="64"/>
      <c r="G384" s="63">
        <v>3</v>
      </c>
      <c r="H384" s="65"/>
    </row>
    <row r="385" spans="1:8" ht="24" x14ac:dyDescent="0.2">
      <c r="A385" s="61"/>
      <c r="B385" s="68" t="s">
        <v>189</v>
      </c>
      <c r="C385" s="58">
        <v>1935.19</v>
      </c>
      <c r="D385" s="59"/>
      <c r="E385" s="59"/>
      <c r="F385" s="59"/>
      <c r="G385" s="58">
        <v>1935.19</v>
      </c>
      <c r="H385" s="60"/>
    </row>
    <row r="386" spans="1:8" ht="12" x14ac:dyDescent="0.2">
      <c r="A386" s="61"/>
      <c r="B386" s="69"/>
      <c r="C386" s="63">
        <v>2</v>
      </c>
      <c r="D386" s="64"/>
      <c r="E386" s="64"/>
      <c r="F386" s="64"/>
      <c r="G386" s="63">
        <v>2</v>
      </c>
      <c r="H386" s="65"/>
    </row>
    <row r="387" spans="1:8" ht="36" x14ac:dyDescent="0.2">
      <c r="A387" s="61"/>
      <c r="B387" s="68" t="s">
        <v>190</v>
      </c>
      <c r="C387" s="58">
        <v>1881.22</v>
      </c>
      <c r="D387" s="59"/>
      <c r="E387" s="59"/>
      <c r="F387" s="59"/>
      <c r="G387" s="58">
        <v>1881.22</v>
      </c>
      <c r="H387" s="60"/>
    </row>
    <row r="388" spans="1:8" ht="12" x14ac:dyDescent="0.2">
      <c r="A388" s="61"/>
      <c r="B388" s="69"/>
      <c r="C388" s="63">
        <v>1</v>
      </c>
      <c r="D388" s="64"/>
      <c r="E388" s="64"/>
      <c r="F388" s="64"/>
      <c r="G388" s="63">
        <v>1</v>
      </c>
      <c r="H388" s="65"/>
    </row>
    <row r="389" spans="1:8" ht="36" x14ac:dyDescent="0.2">
      <c r="A389" s="61"/>
      <c r="B389" s="68" t="s">
        <v>191</v>
      </c>
      <c r="C389" s="58">
        <v>21424.22</v>
      </c>
      <c r="D389" s="59"/>
      <c r="E389" s="59"/>
      <c r="F389" s="59"/>
      <c r="G389" s="58">
        <v>21424.22</v>
      </c>
      <c r="H389" s="60"/>
    </row>
    <row r="390" spans="1:8" ht="12" x14ac:dyDescent="0.2">
      <c r="A390" s="61"/>
      <c r="B390" s="69"/>
      <c r="C390" s="63">
        <v>11</v>
      </c>
      <c r="D390" s="64"/>
      <c r="E390" s="64"/>
      <c r="F390" s="64"/>
      <c r="G390" s="63">
        <v>11</v>
      </c>
      <c r="H390" s="65"/>
    </row>
    <row r="391" spans="1:8" ht="24" x14ac:dyDescent="0.2">
      <c r="A391" s="61"/>
      <c r="B391" s="68" t="s">
        <v>192</v>
      </c>
      <c r="C391" s="58">
        <v>7414</v>
      </c>
      <c r="D391" s="59"/>
      <c r="E391" s="59"/>
      <c r="F391" s="59"/>
      <c r="G391" s="58">
        <v>7414</v>
      </c>
      <c r="H391" s="60"/>
    </row>
    <row r="392" spans="1:8" ht="12" x14ac:dyDescent="0.2">
      <c r="A392" s="61"/>
      <c r="B392" s="69"/>
      <c r="C392" s="63">
        <v>2</v>
      </c>
      <c r="D392" s="64"/>
      <c r="E392" s="64"/>
      <c r="F392" s="64"/>
      <c r="G392" s="63">
        <v>2</v>
      </c>
      <c r="H392" s="65"/>
    </row>
    <row r="393" spans="1:8" ht="60" x14ac:dyDescent="0.2">
      <c r="A393" s="61"/>
      <c r="B393" s="68" t="s">
        <v>457</v>
      </c>
      <c r="C393" s="58">
        <v>2609.71</v>
      </c>
      <c r="D393" s="59"/>
      <c r="E393" s="59"/>
      <c r="F393" s="59"/>
      <c r="G393" s="58">
        <v>2609.71</v>
      </c>
      <c r="H393" s="60"/>
    </row>
    <row r="394" spans="1:8" ht="12" x14ac:dyDescent="0.2">
      <c r="A394" s="61"/>
      <c r="B394" s="69"/>
      <c r="C394" s="63">
        <v>1</v>
      </c>
      <c r="D394" s="64"/>
      <c r="E394" s="64"/>
      <c r="F394" s="64"/>
      <c r="G394" s="63">
        <v>1</v>
      </c>
      <c r="H394" s="65"/>
    </row>
    <row r="395" spans="1:8" ht="36" x14ac:dyDescent="0.2">
      <c r="A395" s="61"/>
      <c r="B395" s="68" t="s">
        <v>458</v>
      </c>
      <c r="C395" s="58">
        <v>2070</v>
      </c>
      <c r="D395" s="59"/>
      <c r="E395" s="59"/>
      <c r="F395" s="58">
        <v>2070</v>
      </c>
      <c r="G395" s="59"/>
      <c r="H395" s="60"/>
    </row>
    <row r="396" spans="1:8" ht="12" x14ac:dyDescent="0.2">
      <c r="A396" s="61"/>
      <c r="B396" s="69"/>
      <c r="C396" s="63">
        <v>23</v>
      </c>
      <c r="D396" s="64"/>
      <c r="E396" s="64"/>
      <c r="F396" s="63">
        <v>23</v>
      </c>
      <c r="G396" s="64"/>
      <c r="H396" s="65"/>
    </row>
    <row r="397" spans="1:8" ht="12" x14ac:dyDescent="0.2">
      <c r="A397" s="61"/>
      <c r="B397" s="68" t="s">
        <v>194</v>
      </c>
      <c r="C397" s="58">
        <v>108534.91</v>
      </c>
      <c r="D397" s="59"/>
      <c r="E397" s="59"/>
      <c r="F397" s="59"/>
      <c r="G397" s="58">
        <v>108534.91</v>
      </c>
      <c r="H397" s="60"/>
    </row>
    <row r="398" spans="1:8" ht="12" x14ac:dyDescent="0.2">
      <c r="A398" s="61"/>
      <c r="B398" s="69"/>
      <c r="C398" s="63">
        <v>48</v>
      </c>
      <c r="D398" s="64"/>
      <c r="E398" s="64"/>
      <c r="F398" s="64"/>
      <c r="G398" s="63">
        <v>48</v>
      </c>
      <c r="H398" s="65"/>
    </row>
    <row r="399" spans="1:8" ht="24" x14ac:dyDescent="0.2">
      <c r="A399" s="61"/>
      <c r="B399" s="68" t="s">
        <v>459</v>
      </c>
      <c r="C399" s="58">
        <v>4463.3900000000003</v>
      </c>
      <c r="D399" s="59"/>
      <c r="E399" s="59"/>
      <c r="F399" s="59"/>
      <c r="G399" s="58">
        <v>4463.3900000000003</v>
      </c>
      <c r="H399" s="60"/>
    </row>
    <row r="400" spans="1:8" ht="12" x14ac:dyDescent="0.2">
      <c r="A400" s="61"/>
      <c r="B400" s="69"/>
      <c r="C400" s="63">
        <v>25.2</v>
      </c>
      <c r="D400" s="64"/>
      <c r="E400" s="64"/>
      <c r="F400" s="64"/>
      <c r="G400" s="63">
        <v>25.2</v>
      </c>
      <c r="H400" s="65"/>
    </row>
    <row r="401" spans="1:8" ht="36" x14ac:dyDescent="0.2">
      <c r="A401" s="61"/>
      <c r="B401" s="68" t="s">
        <v>196</v>
      </c>
      <c r="C401" s="58">
        <v>7500</v>
      </c>
      <c r="D401" s="59"/>
      <c r="E401" s="59"/>
      <c r="F401" s="59"/>
      <c r="G401" s="58">
        <v>7500</v>
      </c>
      <c r="H401" s="60"/>
    </row>
    <row r="402" spans="1:8" ht="12" x14ac:dyDescent="0.2">
      <c r="A402" s="61"/>
      <c r="B402" s="69"/>
      <c r="C402" s="63">
        <v>300</v>
      </c>
      <c r="D402" s="64"/>
      <c r="E402" s="64"/>
      <c r="F402" s="64"/>
      <c r="G402" s="63">
        <v>300</v>
      </c>
      <c r="H402" s="65"/>
    </row>
    <row r="403" spans="1:8" ht="12" x14ac:dyDescent="0.2">
      <c r="A403" s="61"/>
      <c r="B403" s="68" t="s">
        <v>197</v>
      </c>
      <c r="C403" s="58">
        <v>1946.14</v>
      </c>
      <c r="D403" s="59"/>
      <c r="E403" s="59"/>
      <c r="F403" s="59"/>
      <c r="G403" s="58">
        <v>1946.14</v>
      </c>
      <c r="H403" s="60"/>
    </row>
    <row r="404" spans="1:8" ht="12" x14ac:dyDescent="0.2">
      <c r="A404" s="61"/>
      <c r="B404" s="69"/>
      <c r="C404" s="63">
        <v>16</v>
      </c>
      <c r="D404" s="64"/>
      <c r="E404" s="64"/>
      <c r="F404" s="64"/>
      <c r="G404" s="63">
        <v>16</v>
      </c>
      <c r="H404" s="65"/>
    </row>
    <row r="405" spans="1:8" ht="12" x14ac:dyDescent="0.2">
      <c r="A405" s="61"/>
      <c r="B405" s="68" t="s">
        <v>198</v>
      </c>
      <c r="C405" s="70">
        <v>115.02</v>
      </c>
      <c r="D405" s="59"/>
      <c r="E405" s="59"/>
      <c r="F405" s="59"/>
      <c r="G405" s="70">
        <v>115.02</v>
      </c>
      <c r="H405" s="60"/>
    </row>
    <row r="406" spans="1:8" ht="12" x14ac:dyDescent="0.2">
      <c r="A406" s="61"/>
      <c r="B406" s="69"/>
      <c r="C406" s="63">
        <v>2</v>
      </c>
      <c r="D406" s="64"/>
      <c r="E406" s="64"/>
      <c r="F406" s="64"/>
      <c r="G406" s="63">
        <v>2</v>
      </c>
      <c r="H406" s="65"/>
    </row>
    <row r="407" spans="1:8" ht="12" x14ac:dyDescent="0.2">
      <c r="A407" s="61"/>
      <c r="B407" s="68" t="s">
        <v>199</v>
      </c>
      <c r="C407" s="70">
        <v>139.15</v>
      </c>
      <c r="D407" s="59"/>
      <c r="E407" s="59"/>
      <c r="F407" s="59"/>
      <c r="G407" s="70">
        <v>139.15</v>
      </c>
      <c r="H407" s="60"/>
    </row>
    <row r="408" spans="1:8" ht="12" x14ac:dyDescent="0.2">
      <c r="A408" s="61"/>
      <c r="B408" s="69"/>
      <c r="C408" s="63">
        <v>1</v>
      </c>
      <c r="D408" s="64"/>
      <c r="E408" s="64"/>
      <c r="F408" s="64"/>
      <c r="G408" s="63">
        <v>1</v>
      </c>
      <c r="H408" s="65"/>
    </row>
    <row r="409" spans="1:8" ht="12" x14ac:dyDescent="0.2">
      <c r="A409" s="61"/>
      <c r="B409" s="68" t="s">
        <v>200</v>
      </c>
      <c r="C409" s="58">
        <v>27968.26</v>
      </c>
      <c r="D409" s="59"/>
      <c r="E409" s="59"/>
      <c r="F409" s="59"/>
      <c r="G409" s="58">
        <v>27968.26</v>
      </c>
      <c r="H409" s="60"/>
    </row>
    <row r="410" spans="1:8" ht="12" x14ac:dyDescent="0.2">
      <c r="A410" s="61"/>
      <c r="B410" s="69"/>
      <c r="C410" s="63">
        <v>34</v>
      </c>
      <c r="D410" s="64"/>
      <c r="E410" s="64"/>
      <c r="F410" s="64"/>
      <c r="G410" s="63">
        <v>34</v>
      </c>
      <c r="H410" s="65"/>
    </row>
    <row r="411" spans="1:8" ht="12" x14ac:dyDescent="0.2">
      <c r="A411" s="61"/>
      <c r="B411" s="68" t="s">
        <v>201</v>
      </c>
      <c r="C411" s="58">
        <v>2796.61</v>
      </c>
      <c r="D411" s="59"/>
      <c r="E411" s="59"/>
      <c r="F411" s="59"/>
      <c r="G411" s="58">
        <v>2796.61</v>
      </c>
      <c r="H411" s="60"/>
    </row>
    <row r="412" spans="1:8" ht="12" x14ac:dyDescent="0.2">
      <c r="A412" s="61"/>
      <c r="B412" s="69"/>
      <c r="C412" s="63">
        <v>6</v>
      </c>
      <c r="D412" s="64"/>
      <c r="E412" s="64"/>
      <c r="F412" s="64"/>
      <c r="G412" s="63">
        <v>6</v>
      </c>
      <c r="H412" s="65"/>
    </row>
    <row r="413" spans="1:8" ht="12" x14ac:dyDescent="0.2">
      <c r="A413" s="61"/>
      <c r="B413" s="68" t="s">
        <v>202</v>
      </c>
      <c r="C413" s="58">
        <v>7042.37</v>
      </c>
      <c r="D413" s="59"/>
      <c r="E413" s="59"/>
      <c r="F413" s="59"/>
      <c r="G413" s="58">
        <v>7042.37</v>
      </c>
      <c r="H413" s="60"/>
    </row>
    <row r="414" spans="1:8" ht="12" x14ac:dyDescent="0.2">
      <c r="A414" s="61"/>
      <c r="B414" s="69"/>
      <c r="C414" s="63">
        <v>6</v>
      </c>
      <c r="D414" s="64"/>
      <c r="E414" s="64"/>
      <c r="F414" s="64"/>
      <c r="G414" s="63">
        <v>6</v>
      </c>
      <c r="H414" s="65"/>
    </row>
    <row r="415" spans="1:8" ht="24" x14ac:dyDescent="0.2">
      <c r="A415" s="61"/>
      <c r="B415" s="68" t="s">
        <v>203</v>
      </c>
      <c r="C415" s="58">
        <v>22294.240000000002</v>
      </c>
      <c r="D415" s="59"/>
      <c r="E415" s="59"/>
      <c r="F415" s="59"/>
      <c r="G415" s="58">
        <v>22294.240000000002</v>
      </c>
      <c r="H415" s="60"/>
    </row>
    <row r="416" spans="1:8" ht="12" x14ac:dyDescent="0.2">
      <c r="A416" s="61"/>
      <c r="B416" s="69"/>
      <c r="C416" s="63">
        <v>5</v>
      </c>
      <c r="D416" s="64"/>
      <c r="E416" s="64"/>
      <c r="F416" s="64"/>
      <c r="G416" s="63">
        <v>5</v>
      </c>
      <c r="H416" s="65"/>
    </row>
    <row r="417" spans="1:8" ht="24" x14ac:dyDescent="0.2">
      <c r="A417" s="61"/>
      <c r="B417" s="68" t="s">
        <v>204</v>
      </c>
      <c r="C417" s="58">
        <v>3972.03</v>
      </c>
      <c r="D417" s="59"/>
      <c r="E417" s="59"/>
      <c r="F417" s="59"/>
      <c r="G417" s="58">
        <v>3972.03</v>
      </c>
      <c r="H417" s="60"/>
    </row>
    <row r="418" spans="1:8" ht="12" x14ac:dyDescent="0.2">
      <c r="A418" s="61"/>
      <c r="B418" s="69"/>
      <c r="C418" s="63">
        <v>1</v>
      </c>
      <c r="D418" s="64"/>
      <c r="E418" s="64"/>
      <c r="F418" s="64"/>
      <c r="G418" s="63">
        <v>1</v>
      </c>
      <c r="H418" s="65"/>
    </row>
    <row r="419" spans="1:8" ht="12" x14ac:dyDescent="0.2">
      <c r="A419" s="61"/>
      <c r="B419" s="68" t="s">
        <v>460</v>
      </c>
      <c r="C419" s="70">
        <v>304.5</v>
      </c>
      <c r="D419" s="59"/>
      <c r="E419" s="59"/>
      <c r="F419" s="59"/>
      <c r="G419" s="70">
        <v>304.5</v>
      </c>
      <c r="H419" s="60"/>
    </row>
    <row r="420" spans="1:8" ht="12" x14ac:dyDescent="0.2">
      <c r="A420" s="61"/>
      <c r="B420" s="69"/>
      <c r="C420" s="63">
        <v>1</v>
      </c>
      <c r="D420" s="64"/>
      <c r="E420" s="64"/>
      <c r="F420" s="64"/>
      <c r="G420" s="63">
        <v>1</v>
      </c>
      <c r="H420" s="65"/>
    </row>
    <row r="421" spans="1:8" ht="12" x14ac:dyDescent="0.2">
      <c r="A421" s="61"/>
      <c r="B421" s="68" t="s">
        <v>206</v>
      </c>
      <c r="C421" s="70">
        <v>886</v>
      </c>
      <c r="D421" s="59"/>
      <c r="E421" s="59"/>
      <c r="F421" s="59"/>
      <c r="G421" s="70">
        <v>886</v>
      </c>
      <c r="H421" s="60"/>
    </row>
    <row r="422" spans="1:8" ht="12" x14ac:dyDescent="0.2">
      <c r="A422" s="61"/>
      <c r="B422" s="69"/>
      <c r="C422" s="63">
        <v>2</v>
      </c>
      <c r="D422" s="64"/>
      <c r="E422" s="64"/>
      <c r="F422" s="64"/>
      <c r="G422" s="63">
        <v>2</v>
      </c>
      <c r="H422" s="65"/>
    </row>
    <row r="423" spans="1:8" ht="24" x14ac:dyDescent="0.2">
      <c r="A423" s="61"/>
      <c r="B423" s="68" t="s">
        <v>207</v>
      </c>
      <c r="C423" s="70">
        <v>415.53</v>
      </c>
      <c r="D423" s="59"/>
      <c r="E423" s="59"/>
      <c r="F423" s="59"/>
      <c r="G423" s="70">
        <v>415.53</v>
      </c>
      <c r="H423" s="60"/>
    </row>
    <row r="424" spans="1:8" ht="12" x14ac:dyDescent="0.2">
      <c r="A424" s="61"/>
      <c r="B424" s="69"/>
      <c r="C424" s="63">
        <v>1</v>
      </c>
      <c r="D424" s="64"/>
      <c r="E424" s="64"/>
      <c r="F424" s="64"/>
      <c r="G424" s="63">
        <v>1</v>
      </c>
      <c r="H424" s="65"/>
    </row>
    <row r="425" spans="1:8" ht="12" x14ac:dyDescent="0.2">
      <c r="A425" s="61"/>
      <c r="B425" s="68" t="s">
        <v>461</v>
      </c>
      <c r="C425" s="58">
        <v>1575.15</v>
      </c>
      <c r="D425" s="59"/>
      <c r="E425" s="59"/>
      <c r="F425" s="58">
        <v>1575.15</v>
      </c>
      <c r="G425" s="59"/>
      <c r="H425" s="60"/>
    </row>
    <row r="426" spans="1:8" ht="12" x14ac:dyDescent="0.2">
      <c r="A426" s="61"/>
      <c r="B426" s="69"/>
      <c r="C426" s="63">
        <v>2</v>
      </c>
      <c r="D426" s="64"/>
      <c r="E426" s="64"/>
      <c r="F426" s="63">
        <v>2</v>
      </c>
      <c r="G426" s="64"/>
      <c r="H426" s="65"/>
    </row>
    <row r="427" spans="1:8" ht="24" x14ac:dyDescent="0.2">
      <c r="A427" s="61"/>
      <c r="B427" s="68" t="s">
        <v>208</v>
      </c>
      <c r="C427" s="70">
        <v>676.69</v>
      </c>
      <c r="D427" s="59"/>
      <c r="E427" s="59"/>
      <c r="F427" s="59"/>
      <c r="G427" s="70">
        <v>676.69</v>
      </c>
      <c r="H427" s="60"/>
    </row>
    <row r="428" spans="1:8" ht="12" x14ac:dyDescent="0.2">
      <c r="A428" s="61"/>
      <c r="B428" s="69"/>
      <c r="C428" s="63">
        <v>1</v>
      </c>
      <c r="D428" s="64"/>
      <c r="E428" s="64"/>
      <c r="F428" s="64"/>
      <c r="G428" s="63">
        <v>1</v>
      </c>
      <c r="H428" s="65"/>
    </row>
    <row r="429" spans="1:8" ht="24" x14ac:dyDescent="0.2">
      <c r="A429" s="61"/>
      <c r="B429" s="68" t="s">
        <v>209</v>
      </c>
      <c r="C429" s="70">
        <v>298.31</v>
      </c>
      <c r="D429" s="59"/>
      <c r="E429" s="59"/>
      <c r="F429" s="59"/>
      <c r="G429" s="70">
        <v>298.31</v>
      </c>
      <c r="H429" s="60"/>
    </row>
    <row r="430" spans="1:8" ht="12" x14ac:dyDescent="0.2">
      <c r="A430" s="61"/>
      <c r="B430" s="69"/>
      <c r="C430" s="63">
        <v>2</v>
      </c>
      <c r="D430" s="64"/>
      <c r="E430" s="64"/>
      <c r="F430" s="64"/>
      <c r="G430" s="63">
        <v>2</v>
      </c>
      <c r="H430" s="65"/>
    </row>
    <row r="431" spans="1:8" ht="12" x14ac:dyDescent="0.2">
      <c r="A431" s="61"/>
      <c r="B431" s="68" t="s">
        <v>210</v>
      </c>
      <c r="C431" s="70">
        <v>652.54</v>
      </c>
      <c r="D431" s="59"/>
      <c r="E431" s="59"/>
      <c r="F431" s="59"/>
      <c r="G431" s="70">
        <v>652.54</v>
      </c>
      <c r="H431" s="60"/>
    </row>
    <row r="432" spans="1:8" ht="12" x14ac:dyDescent="0.2">
      <c r="A432" s="61"/>
      <c r="B432" s="69"/>
      <c r="C432" s="63">
        <v>11</v>
      </c>
      <c r="D432" s="64"/>
      <c r="E432" s="64"/>
      <c r="F432" s="64"/>
      <c r="G432" s="63">
        <v>11</v>
      </c>
      <c r="H432" s="65"/>
    </row>
    <row r="433" spans="1:8" ht="12" x14ac:dyDescent="0.2">
      <c r="A433" s="61"/>
      <c r="B433" s="68" t="s">
        <v>211</v>
      </c>
      <c r="C433" s="70">
        <v>936.44</v>
      </c>
      <c r="D433" s="59"/>
      <c r="E433" s="59"/>
      <c r="F433" s="59"/>
      <c r="G433" s="70">
        <v>936.44</v>
      </c>
      <c r="H433" s="60"/>
    </row>
    <row r="434" spans="1:8" ht="12" x14ac:dyDescent="0.2">
      <c r="A434" s="61"/>
      <c r="B434" s="69"/>
      <c r="C434" s="63">
        <v>13</v>
      </c>
      <c r="D434" s="64"/>
      <c r="E434" s="64"/>
      <c r="F434" s="64"/>
      <c r="G434" s="63">
        <v>13</v>
      </c>
      <c r="H434" s="65"/>
    </row>
    <row r="435" spans="1:8" ht="24" x14ac:dyDescent="0.2">
      <c r="A435" s="61"/>
      <c r="B435" s="68" t="s">
        <v>212</v>
      </c>
      <c r="C435" s="70">
        <v>355.93</v>
      </c>
      <c r="D435" s="59"/>
      <c r="E435" s="59"/>
      <c r="F435" s="59"/>
      <c r="G435" s="70">
        <v>355.93</v>
      </c>
      <c r="H435" s="60"/>
    </row>
    <row r="436" spans="1:8" ht="12" x14ac:dyDescent="0.2">
      <c r="A436" s="61"/>
      <c r="B436" s="69"/>
      <c r="C436" s="63">
        <v>3</v>
      </c>
      <c r="D436" s="64"/>
      <c r="E436" s="64"/>
      <c r="F436" s="64"/>
      <c r="G436" s="63">
        <v>3</v>
      </c>
      <c r="H436" s="65"/>
    </row>
    <row r="437" spans="1:8" ht="24" x14ac:dyDescent="0.2">
      <c r="A437" s="61"/>
      <c r="B437" s="68" t="s">
        <v>213</v>
      </c>
      <c r="C437" s="70">
        <v>86.44</v>
      </c>
      <c r="D437" s="59"/>
      <c r="E437" s="59"/>
      <c r="F437" s="59"/>
      <c r="G437" s="70">
        <v>86.44</v>
      </c>
      <c r="H437" s="60"/>
    </row>
    <row r="438" spans="1:8" ht="12" x14ac:dyDescent="0.2">
      <c r="A438" s="61"/>
      <c r="B438" s="69"/>
      <c r="C438" s="63">
        <v>2</v>
      </c>
      <c r="D438" s="64"/>
      <c r="E438" s="64"/>
      <c r="F438" s="64"/>
      <c r="G438" s="63">
        <v>2</v>
      </c>
      <c r="H438" s="65"/>
    </row>
    <row r="439" spans="1:8" ht="24" x14ac:dyDescent="0.2">
      <c r="A439" s="61"/>
      <c r="B439" s="68" t="s">
        <v>214</v>
      </c>
      <c r="C439" s="70">
        <v>86.57</v>
      </c>
      <c r="D439" s="59"/>
      <c r="E439" s="59"/>
      <c r="F439" s="59"/>
      <c r="G439" s="70">
        <v>86.57</v>
      </c>
      <c r="H439" s="60"/>
    </row>
    <row r="440" spans="1:8" ht="12" x14ac:dyDescent="0.2">
      <c r="A440" s="61"/>
      <c r="B440" s="69"/>
      <c r="C440" s="63">
        <v>2</v>
      </c>
      <c r="D440" s="64"/>
      <c r="E440" s="64"/>
      <c r="F440" s="64"/>
      <c r="G440" s="63">
        <v>2</v>
      </c>
      <c r="H440" s="65"/>
    </row>
    <row r="441" spans="1:8" ht="36" x14ac:dyDescent="0.2">
      <c r="A441" s="61"/>
      <c r="B441" s="68" t="s">
        <v>215</v>
      </c>
      <c r="C441" s="70">
        <v>300</v>
      </c>
      <c r="D441" s="59"/>
      <c r="E441" s="59"/>
      <c r="F441" s="59"/>
      <c r="G441" s="70">
        <v>300</v>
      </c>
      <c r="H441" s="60"/>
    </row>
    <row r="442" spans="1:8" ht="12" x14ac:dyDescent="0.2">
      <c r="A442" s="61"/>
      <c r="B442" s="69"/>
      <c r="C442" s="63">
        <v>2</v>
      </c>
      <c r="D442" s="64"/>
      <c r="E442" s="64"/>
      <c r="F442" s="64"/>
      <c r="G442" s="63">
        <v>2</v>
      </c>
      <c r="H442" s="65"/>
    </row>
    <row r="443" spans="1:8" ht="12" x14ac:dyDescent="0.2">
      <c r="A443" s="61"/>
      <c r="B443" s="68" t="s">
        <v>216</v>
      </c>
      <c r="C443" s="58">
        <v>4130</v>
      </c>
      <c r="D443" s="59"/>
      <c r="E443" s="59"/>
      <c r="F443" s="59"/>
      <c r="G443" s="58">
        <v>4130</v>
      </c>
      <c r="H443" s="60"/>
    </row>
    <row r="444" spans="1:8" ht="12" x14ac:dyDescent="0.2">
      <c r="A444" s="61"/>
      <c r="B444" s="69"/>
      <c r="C444" s="63">
        <v>2</v>
      </c>
      <c r="D444" s="64"/>
      <c r="E444" s="64"/>
      <c r="F444" s="64"/>
      <c r="G444" s="63">
        <v>2</v>
      </c>
      <c r="H444" s="65"/>
    </row>
    <row r="445" spans="1:8" ht="12" x14ac:dyDescent="0.2">
      <c r="A445" s="61"/>
      <c r="B445" s="68" t="s">
        <v>217</v>
      </c>
      <c r="C445" s="70">
        <v>310.18</v>
      </c>
      <c r="D445" s="59"/>
      <c r="E445" s="59"/>
      <c r="F445" s="59"/>
      <c r="G445" s="70">
        <v>310.18</v>
      </c>
      <c r="H445" s="60"/>
    </row>
    <row r="446" spans="1:8" ht="12" x14ac:dyDescent="0.2">
      <c r="A446" s="61"/>
      <c r="B446" s="69"/>
      <c r="C446" s="63">
        <v>2</v>
      </c>
      <c r="D446" s="64"/>
      <c r="E446" s="64"/>
      <c r="F446" s="64"/>
      <c r="G446" s="63">
        <v>2</v>
      </c>
      <c r="H446" s="65"/>
    </row>
    <row r="447" spans="1:8" ht="12" x14ac:dyDescent="0.2">
      <c r="A447" s="61"/>
      <c r="B447" s="68" t="s">
        <v>218</v>
      </c>
      <c r="C447" s="58">
        <v>1162.71</v>
      </c>
      <c r="D447" s="59"/>
      <c r="E447" s="59"/>
      <c r="F447" s="59"/>
      <c r="G447" s="58">
        <v>1162.71</v>
      </c>
      <c r="H447" s="60"/>
    </row>
    <row r="448" spans="1:8" ht="12" x14ac:dyDescent="0.2">
      <c r="A448" s="61"/>
      <c r="B448" s="69"/>
      <c r="C448" s="63">
        <v>1</v>
      </c>
      <c r="D448" s="64"/>
      <c r="E448" s="64"/>
      <c r="F448" s="64"/>
      <c r="G448" s="63">
        <v>1</v>
      </c>
      <c r="H448" s="65"/>
    </row>
    <row r="449" spans="1:8" ht="12" x14ac:dyDescent="0.2">
      <c r="A449" s="61"/>
      <c r="B449" s="68" t="s">
        <v>219</v>
      </c>
      <c r="C449" s="58">
        <v>9761.48</v>
      </c>
      <c r="D449" s="59"/>
      <c r="E449" s="59"/>
      <c r="F449" s="59"/>
      <c r="G449" s="58">
        <v>9761.48</v>
      </c>
      <c r="H449" s="60"/>
    </row>
    <row r="450" spans="1:8" ht="12" x14ac:dyDescent="0.2">
      <c r="A450" s="61"/>
      <c r="B450" s="69"/>
      <c r="C450" s="63">
        <v>4</v>
      </c>
      <c r="D450" s="64"/>
      <c r="E450" s="64"/>
      <c r="F450" s="64"/>
      <c r="G450" s="63">
        <v>4</v>
      </c>
      <c r="H450" s="65"/>
    </row>
    <row r="451" spans="1:8" ht="24" x14ac:dyDescent="0.2">
      <c r="A451" s="61"/>
      <c r="B451" s="68" t="s">
        <v>220</v>
      </c>
      <c r="C451" s="70">
        <v>203</v>
      </c>
      <c r="D451" s="59"/>
      <c r="E451" s="59"/>
      <c r="F451" s="59"/>
      <c r="G451" s="70">
        <v>203</v>
      </c>
      <c r="H451" s="60"/>
    </row>
    <row r="452" spans="1:8" ht="12" x14ac:dyDescent="0.2">
      <c r="A452" s="61"/>
      <c r="B452" s="69"/>
      <c r="C452" s="63">
        <v>5</v>
      </c>
      <c r="D452" s="64"/>
      <c r="E452" s="64"/>
      <c r="F452" s="64"/>
      <c r="G452" s="63">
        <v>5</v>
      </c>
      <c r="H452" s="65"/>
    </row>
    <row r="453" spans="1:8" ht="12" x14ac:dyDescent="0.2">
      <c r="A453" s="61"/>
      <c r="B453" s="68" t="s">
        <v>221</v>
      </c>
      <c r="C453" s="70">
        <v>237.29</v>
      </c>
      <c r="D453" s="59"/>
      <c r="E453" s="59"/>
      <c r="F453" s="59"/>
      <c r="G453" s="70">
        <v>237.29</v>
      </c>
      <c r="H453" s="60"/>
    </row>
    <row r="454" spans="1:8" ht="12" x14ac:dyDescent="0.2">
      <c r="A454" s="61"/>
      <c r="B454" s="69"/>
      <c r="C454" s="63">
        <v>4</v>
      </c>
      <c r="D454" s="64"/>
      <c r="E454" s="64"/>
      <c r="F454" s="64"/>
      <c r="G454" s="63">
        <v>4</v>
      </c>
      <c r="H454" s="65"/>
    </row>
    <row r="455" spans="1:8" ht="12" x14ac:dyDescent="0.2">
      <c r="A455" s="61"/>
      <c r="B455" s="68" t="s">
        <v>222</v>
      </c>
      <c r="C455" s="58">
        <v>11604.36</v>
      </c>
      <c r="D455" s="59"/>
      <c r="E455" s="59"/>
      <c r="F455" s="59"/>
      <c r="G455" s="58">
        <v>11604.36</v>
      </c>
      <c r="H455" s="60"/>
    </row>
    <row r="456" spans="1:8" ht="12" x14ac:dyDescent="0.2">
      <c r="A456" s="61"/>
      <c r="B456" s="69"/>
      <c r="C456" s="63">
        <v>2</v>
      </c>
      <c r="D456" s="64"/>
      <c r="E456" s="64"/>
      <c r="F456" s="64"/>
      <c r="G456" s="63">
        <v>2</v>
      </c>
      <c r="H456" s="65"/>
    </row>
    <row r="457" spans="1:8" ht="24" x14ac:dyDescent="0.2">
      <c r="A457" s="61"/>
      <c r="B457" s="68" t="s">
        <v>223</v>
      </c>
      <c r="C457" s="58">
        <v>10095.36</v>
      </c>
      <c r="D457" s="59"/>
      <c r="E457" s="59"/>
      <c r="F457" s="59"/>
      <c r="G457" s="58">
        <v>10095.36</v>
      </c>
      <c r="H457" s="60"/>
    </row>
    <row r="458" spans="1:8" ht="12" x14ac:dyDescent="0.2">
      <c r="A458" s="61"/>
      <c r="B458" s="69"/>
      <c r="C458" s="63">
        <v>2</v>
      </c>
      <c r="D458" s="64"/>
      <c r="E458" s="64"/>
      <c r="F458" s="64"/>
      <c r="G458" s="63">
        <v>2</v>
      </c>
      <c r="H458" s="65"/>
    </row>
    <row r="459" spans="1:8" ht="36" x14ac:dyDescent="0.2">
      <c r="A459" s="61"/>
      <c r="B459" s="68" t="s">
        <v>224</v>
      </c>
      <c r="C459" s="70">
        <v>8.5399999999999991</v>
      </c>
      <c r="D459" s="59"/>
      <c r="E459" s="59"/>
      <c r="F459" s="59"/>
      <c r="G459" s="70">
        <v>8.5399999999999991</v>
      </c>
      <c r="H459" s="60"/>
    </row>
    <row r="460" spans="1:8" ht="12" x14ac:dyDescent="0.2">
      <c r="A460" s="61"/>
      <c r="B460" s="69"/>
      <c r="C460" s="63">
        <v>1</v>
      </c>
      <c r="D460" s="64"/>
      <c r="E460" s="64"/>
      <c r="F460" s="64"/>
      <c r="G460" s="63">
        <v>1</v>
      </c>
      <c r="H460" s="65"/>
    </row>
    <row r="461" spans="1:8" ht="24" x14ac:dyDescent="0.2">
      <c r="A461" s="61"/>
      <c r="B461" s="68" t="s">
        <v>225</v>
      </c>
      <c r="C461" s="58">
        <v>3810.22</v>
      </c>
      <c r="D461" s="59"/>
      <c r="E461" s="59"/>
      <c r="F461" s="59"/>
      <c r="G461" s="58">
        <v>3810.22</v>
      </c>
      <c r="H461" s="60"/>
    </row>
    <row r="462" spans="1:8" ht="12" x14ac:dyDescent="0.2">
      <c r="A462" s="61"/>
      <c r="B462" s="69"/>
      <c r="C462" s="63">
        <v>16</v>
      </c>
      <c r="D462" s="64"/>
      <c r="E462" s="64"/>
      <c r="F462" s="64"/>
      <c r="G462" s="63">
        <v>16</v>
      </c>
      <c r="H462" s="65"/>
    </row>
    <row r="463" spans="1:8" ht="48" x14ac:dyDescent="0.2">
      <c r="A463" s="61"/>
      <c r="B463" s="68" t="s">
        <v>226</v>
      </c>
      <c r="C463" s="58">
        <v>151748</v>
      </c>
      <c r="D463" s="59"/>
      <c r="E463" s="59"/>
      <c r="F463" s="59"/>
      <c r="G463" s="58">
        <v>151748</v>
      </c>
      <c r="H463" s="60"/>
    </row>
    <row r="464" spans="1:8" ht="12" x14ac:dyDescent="0.2">
      <c r="A464" s="61"/>
      <c r="B464" s="69"/>
      <c r="C464" s="63">
        <v>1</v>
      </c>
      <c r="D464" s="64"/>
      <c r="E464" s="64"/>
      <c r="F464" s="64"/>
      <c r="G464" s="63">
        <v>1</v>
      </c>
      <c r="H464" s="65"/>
    </row>
    <row r="465" spans="1:8" ht="36" x14ac:dyDescent="0.2">
      <c r="A465" s="61"/>
      <c r="B465" s="68" t="s">
        <v>227</v>
      </c>
      <c r="C465" s="58">
        <v>13710</v>
      </c>
      <c r="D465" s="59"/>
      <c r="E465" s="59"/>
      <c r="F465" s="59"/>
      <c r="G465" s="58">
        <v>13710</v>
      </c>
      <c r="H465" s="60"/>
    </row>
    <row r="466" spans="1:8" ht="12" x14ac:dyDescent="0.2">
      <c r="A466" s="61"/>
      <c r="B466" s="69"/>
      <c r="C466" s="63">
        <v>1</v>
      </c>
      <c r="D466" s="64"/>
      <c r="E466" s="64"/>
      <c r="F466" s="64"/>
      <c r="G466" s="63">
        <v>1</v>
      </c>
      <c r="H466" s="65"/>
    </row>
    <row r="467" spans="1:8" ht="24" x14ac:dyDescent="0.2">
      <c r="A467" s="61"/>
      <c r="B467" s="68" t="s">
        <v>228</v>
      </c>
      <c r="C467" s="58">
        <v>4915.25</v>
      </c>
      <c r="D467" s="59"/>
      <c r="E467" s="59"/>
      <c r="F467" s="59"/>
      <c r="G467" s="58">
        <v>4915.25</v>
      </c>
      <c r="H467" s="60"/>
    </row>
    <row r="468" spans="1:8" ht="12" x14ac:dyDescent="0.2">
      <c r="A468" s="61"/>
      <c r="B468" s="69"/>
      <c r="C468" s="63">
        <v>1</v>
      </c>
      <c r="D468" s="64"/>
      <c r="E468" s="64"/>
      <c r="F468" s="64"/>
      <c r="G468" s="63">
        <v>1</v>
      </c>
      <c r="H468" s="65"/>
    </row>
    <row r="469" spans="1:8" ht="24" x14ac:dyDescent="0.2">
      <c r="A469" s="61"/>
      <c r="B469" s="68" t="s">
        <v>462</v>
      </c>
      <c r="C469" s="58">
        <v>11303</v>
      </c>
      <c r="D469" s="59"/>
      <c r="E469" s="59"/>
      <c r="F469" s="58">
        <v>11303</v>
      </c>
      <c r="G469" s="59"/>
      <c r="H469" s="60"/>
    </row>
    <row r="470" spans="1:8" ht="12" x14ac:dyDescent="0.2">
      <c r="A470" s="61"/>
      <c r="B470" s="69"/>
      <c r="C470" s="63">
        <v>1</v>
      </c>
      <c r="D470" s="64"/>
      <c r="E470" s="64"/>
      <c r="F470" s="63">
        <v>1</v>
      </c>
      <c r="G470" s="64"/>
      <c r="H470" s="65"/>
    </row>
    <row r="471" spans="1:8" ht="72" x14ac:dyDescent="0.2">
      <c r="A471" s="61"/>
      <c r="B471" s="68" t="s">
        <v>463</v>
      </c>
      <c r="C471" s="58">
        <v>51254.239999999998</v>
      </c>
      <c r="D471" s="59"/>
      <c r="E471" s="59"/>
      <c r="F471" s="58">
        <v>51254.239999999998</v>
      </c>
      <c r="G471" s="59"/>
      <c r="H471" s="60"/>
    </row>
    <row r="472" spans="1:8" ht="12" x14ac:dyDescent="0.2">
      <c r="A472" s="61"/>
      <c r="B472" s="69"/>
      <c r="C472" s="63">
        <v>2</v>
      </c>
      <c r="D472" s="64"/>
      <c r="E472" s="64"/>
      <c r="F472" s="63">
        <v>2</v>
      </c>
      <c r="G472" s="64"/>
      <c r="H472" s="65"/>
    </row>
    <row r="473" spans="1:8" ht="36" x14ac:dyDescent="0.2">
      <c r="A473" s="61"/>
      <c r="B473" s="68" t="s">
        <v>229</v>
      </c>
      <c r="C473" s="58">
        <v>9600</v>
      </c>
      <c r="D473" s="59"/>
      <c r="E473" s="59"/>
      <c r="F473" s="59"/>
      <c r="G473" s="58">
        <v>9600</v>
      </c>
      <c r="H473" s="60"/>
    </row>
    <row r="474" spans="1:8" ht="12" x14ac:dyDescent="0.2">
      <c r="A474" s="61"/>
      <c r="B474" s="69"/>
      <c r="C474" s="63">
        <v>1</v>
      </c>
      <c r="D474" s="64"/>
      <c r="E474" s="64"/>
      <c r="F474" s="64"/>
      <c r="G474" s="63">
        <v>1</v>
      </c>
      <c r="H474" s="65"/>
    </row>
    <row r="475" spans="1:8" ht="24" x14ac:dyDescent="0.2">
      <c r="A475" s="61"/>
      <c r="B475" s="68" t="s">
        <v>230</v>
      </c>
      <c r="C475" s="70">
        <v>749.16</v>
      </c>
      <c r="D475" s="59"/>
      <c r="E475" s="59"/>
      <c r="F475" s="59"/>
      <c r="G475" s="70">
        <v>749.16</v>
      </c>
      <c r="H475" s="60"/>
    </row>
    <row r="476" spans="1:8" ht="12" x14ac:dyDescent="0.2">
      <c r="A476" s="61"/>
      <c r="B476" s="69"/>
      <c r="C476" s="63">
        <v>4</v>
      </c>
      <c r="D476" s="64"/>
      <c r="E476" s="64"/>
      <c r="F476" s="64"/>
      <c r="G476" s="63">
        <v>4</v>
      </c>
      <c r="H476" s="65"/>
    </row>
    <row r="477" spans="1:8" ht="12" x14ac:dyDescent="0.2">
      <c r="A477" s="61"/>
      <c r="B477" s="68" t="s">
        <v>231</v>
      </c>
      <c r="C477" s="58">
        <v>3572.88</v>
      </c>
      <c r="D477" s="59"/>
      <c r="E477" s="59"/>
      <c r="F477" s="59"/>
      <c r="G477" s="58">
        <v>3572.88</v>
      </c>
      <c r="H477" s="60"/>
    </row>
    <row r="478" spans="1:8" ht="12" x14ac:dyDescent="0.2">
      <c r="A478" s="61"/>
      <c r="B478" s="69"/>
      <c r="C478" s="63">
        <v>527</v>
      </c>
      <c r="D478" s="64"/>
      <c r="E478" s="64"/>
      <c r="F478" s="64"/>
      <c r="G478" s="63">
        <v>527</v>
      </c>
      <c r="H478" s="65"/>
    </row>
    <row r="479" spans="1:8" ht="48" x14ac:dyDescent="0.2">
      <c r="A479" s="61"/>
      <c r="B479" s="68" t="s">
        <v>232</v>
      </c>
      <c r="C479" s="58">
        <v>1822.03</v>
      </c>
      <c r="D479" s="59"/>
      <c r="E479" s="59"/>
      <c r="F479" s="59"/>
      <c r="G479" s="58">
        <v>1822.03</v>
      </c>
      <c r="H479" s="60"/>
    </row>
    <row r="480" spans="1:8" ht="12" x14ac:dyDescent="0.2">
      <c r="A480" s="61"/>
      <c r="B480" s="69"/>
      <c r="C480" s="63">
        <v>1</v>
      </c>
      <c r="D480" s="64"/>
      <c r="E480" s="64"/>
      <c r="F480" s="64"/>
      <c r="G480" s="63">
        <v>1</v>
      </c>
      <c r="H480" s="65"/>
    </row>
    <row r="481" spans="1:8" ht="12" x14ac:dyDescent="0.2">
      <c r="A481" s="61"/>
      <c r="B481" s="68" t="s">
        <v>233</v>
      </c>
      <c r="C481" s="58">
        <v>1541.01</v>
      </c>
      <c r="D481" s="59"/>
      <c r="E481" s="59"/>
      <c r="F481" s="59"/>
      <c r="G481" s="58">
        <v>1541.01</v>
      </c>
      <c r="H481" s="60"/>
    </row>
    <row r="482" spans="1:8" ht="12" x14ac:dyDescent="0.2">
      <c r="A482" s="61"/>
      <c r="B482" s="69"/>
      <c r="C482" s="63">
        <v>6</v>
      </c>
      <c r="D482" s="64"/>
      <c r="E482" s="64"/>
      <c r="F482" s="64"/>
      <c r="G482" s="63">
        <v>6</v>
      </c>
      <c r="H482" s="65"/>
    </row>
    <row r="483" spans="1:8" ht="24" x14ac:dyDescent="0.2">
      <c r="A483" s="61"/>
      <c r="B483" s="68" t="s">
        <v>234</v>
      </c>
      <c r="C483" s="70">
        <v>508.47</v>
      </c>
      <c r="D483" s="59"/>
      <c r="E483" s="59"/>
      <c r="F483" s="59"/>
      <c r="G483" s="70">
        <v>508.47</v>
      </c>
      <c r="H483" s="60"/>
    </row>
    <row r="484" spans="1:8" ht="12" x14ac:dyDescent="0.2">
      <c r="A484" s="61"/>
      <c r="B484" s="69"/>
      <c r="C484" s="63">
        <v>3</v>
      </c>
      <c r="D484" s="64"/>
      <c r="E484" s="64"/>
      <c r="F484" s="64"/>
      <c r="G484" s="63">
        <v>3</v>
      </c>
      <c r="H484" s="65"/>
    </row>
    <row r="485" spans="1:8" ht="12" x14ac:dyDescent="0.2">
      <c r="A485" s="61"/>
      <c r="B485" s="68" t="s">
        <v>464</v>
      </c>
      <c r="C485" s="70">
        <v>525.78</v>
      </c>
      <c r="D485" s="59"/>
      <c r="E485" s="59"/>
      <c r="F485" s="59"/>
      <c r="G485" s="70">
        <v>525.78</v>
      </c>
      <c r="H485" s="60"/>
    </row>
    <row r="486" spans="1:8" ht="12" x14ac:dyDescent="0.2">
      <c r="A486" s="61"/>
      <c r="B486" s="69"/>
      <c r="C486" s="63">
        <v>2</v>
      </c>
      <c r="D486" s="64"/>
      <c r="E486" s="64"/>
      <c r="F486" s="64"/>
      <c r="G486" s="63">
        <v>2</v>
      </c>
      <c r="H486" s="65"/>
    </row>
    <row r="487" spans="1:8" ht="12" x14ac:dyDescent="0.2">
      <c r="A487" s="61"/>
      <c r="B487" s="68" t="s">
        <v>236</v>
      </c>
      <c r="C487" s="70">
        <v>114.18</v>
      </c>
      <c r="D487" s="59"/>
      <c r="E487" s="59"/>
      <c r="F487" s="59"/>
      <c r="G487" s="70">
        <v>114.18</v>
      </c>
      <c r="H487" s="60"/>
    </row>
    <row r="488" spans="1:8" ht="12" x14ac:dyDescent="0.2">
      <c r="A488" s="61"/>
      <c r="B488" s="69"/>
      <c r="C488" s="63">
        <v>3</v>
      </c>
      <c r="D488" s="64"/>
      <c r="E488" s="64"/>
      <c r="F488" s="64"/>
      <c r="G488" s="63">
        <v>3</v>
      </c>
      <c r="H488" s="65"/>
    </row>
    <row r="489" spans="1:8" ht="36" x14ac:dyDescent="0.2">
      <c r="A489" s="61"/>
      <c r="B489" s="68" t="s">
        <v>237</v>
      </c>
      <c r="C489" s="58">
        <v>5776.56</v>
      </c>
      <c r="D489" s="59"/>
      <c r="E489" s="59"/>
      <c r="F489" s="59"/>
      <c r="G489" s="58">
        <v>5776.56</v>
      </c>
      <c r="H489" s="60"/>
    </row>
    <row r="490" spans="1:8" ht="12" x14ac:dyDescent="0.2">
      <c r="A490" s="61"/>
      <c r="B490" s="69"/>
      <c r="C490" s="63">
        <v>1</v>
      </c>
      <c r="D490" s="64"/>
      <c r="E490" s="64"/>
      <c r="F490" s="64"/>
      <c r="G490" s="63">
        <v>1</v>
      </c>
      <c r="H490" s="65"/>
    </row>
    <row r="491" spans="1:8" ht="60" x14ac:dyDescent="0.2">
      <c r="A491" s="61"/>
      <c r="B491" s="68" t="s">
        <v>238</v>
      </c>
      <c r="C491" s="58">
        <v>11875</v>
      </c>
      <c r="D491" s="59"/>
      <c r="E491" s="59"/>
      <c r="F491" s="59"/>
      <c r="G491" s="58">
        <v>11875</v>
      </c>
      <c r="H491" s="60"/>
    </row>
    <row r="492" spans="1:8" ht="12" x14ac:dyDescent="0.2">
      <c r="A492" s="61"/>
      <c r="B492" s="69"/>
      <c r="C492" s="63">
        <v>1</v>
      </c>
      <c r="D492" s="64"/>
      <c r="E492" s="64"/>
      <c r="F492" s="64"/>
      <c r="G492" s="63">
        <v>1</v>
      </c>
      <c r="H492" s="65"/>
    </row>
    <row r="493" spans="1:8" ht="12" x14ac:dyDescent="0.2">
      <c r="A493" s="61"/>
      <c r="B493" s="68" t="s">
        <v>239</v>
      </c>
      <c r="C493" s="58">
        <v>6446.1</v>
      </c>
      <c r="D493" s="59"/>
      <c r="E493" s="59"/>
      <c r="F493" s="59"/>
      <c r="G493" s="58">
        <v>6446.1</v>
      </c>
      <c r="H493" s="60"/>
    </row>
    <row r="494" spans="1:8" ht="12" x14ac:dyDescent="0.2">
      <c r="A494" s="61"/>
      <c r="B494" s="69"/>
      <c r="C494" s="63">
        <v>6</v>
      </c>
      <c r="D494" s="64"/>
      <c r="E494" s="64"/>
      <c r="F494" s="64"/>
      <c r="G494" s="63">
        <v>6</v>
      </c>
      <c r="H494" s="65"/>
    </row>
    <row r="495" spans="1:8" ht="12" x14ac:dyDescent="0.2">
      <c r="A495" s="61"/>
      <c r="B495" s="68" t="s">
        <v>240</v>
      </c>
      <c r="C495" s="58">
        <v>3559.32</v>
      </c>
      <c r="D495" s="59"/>
      <c r="E495" s="59"/>
      <c r="F495" s="59"/>
      <c r="G495" s="58">
        <v>3559.32</v>
      </c>
      <c r="H495" s="60"/>
    </row>
    <row r="496" spans="1:8" ht="12" x14ac:dyDescent="0.2">
      <c r="A496" s="61"/>
      <c r="B496" s="69"/>
      <c r="C496" s="63">
        <v>2</v>
      </c>
      <c r="D496" s="64"/>
      <c r="E496" s="64"/>
      <c r="F496" s="64"/>
      <c r="G496" s="63">
        <v>2</v>
      </c>
      <c r="H496" s="65"/>
    </row>
    <row r="497" spans="1:8" ht="12" x14ac:dyDescent="0.2">
      <c r="A497" s="61"/>
      <c r="B497" s="68" t="s">
        <v>241</v>
      </c>
      <c r="C497" s="58">
        <v>7891.4</v>
      </c>
      <c r="D497" s="59"/>
      <c r="E497" s="59"/>
      <c r="F497" s="59"/>
      <c r="G497" s="58">
        <v>7891.4</v>
      </c>
      <c r="H497" s="60"/>
    </row>
    <row r="498" spans="1:8" ht="12" x14ac:dyDescent="0.2">
      <c r="A498" s="61"/>
      <c r="B498" s="69"/>
      <c r="C498" s="63">
        <v>34</v>
      </c>
      <c r="D498" s="64"/>
      <c r="E498" s="64"/>
      <c r="F498" s="64"/>
      <c r="G498" s="63">
        <v>34</v>
      </c>
      <c r="H498" s="65"/>
    </row>
    <row r="499" spans="1:8" ht="12" x14ac:dyDescent="0.2">
      <c r="A499" s="61"/>
      <c r="B499" s="68" t="s">
        <v>242</v>
      </c>
      <c r="C499" s="70">
        <v>309.66000000000003</v>
      </c>
      <c r="D499" s="59"/>
      <c r="E499" s="59"/>
      <c r="F499" s="59"/>
      <c r="G499" s="70">
        <v>309.66000000000003</v>
      </c>
      <c r="H499" s="60"/>
    </row>
    <row r="500" spans="1:8" ht="12" x14ac:dyDescent="0.2">
      <c r="A500" s="61"/>
      <c r="B500" s="69"/>
      <c r="C500" s="63">
        <v>2</v>
      </c>
      <c r="D500" s="64"/>
      <c r="E500" s="64"/>
      <c r="F500" s="64"/>
      <c r="G500" s="63">
        <v>2</v>
      </c>
      <c r="H500" s="65"/>
    </row>
    <row r="501" spans="1:8" ht="12" x14ac:dyDescent="0.2">
      <c r="A501" s="61"/>
      <c r="B501" s="68" t="s">
        <v>243</v>
      </c>
      <c r="C501" s="70">
        <v>162.71</v>
      </c>
      <c r="D501" s="59"/>
      <c r="E501" s="59"/>
      <c r="F501" s="59"/>
      <c r="G501" s="70">
        <v>162.71</v>
      </c>
      <c r="H501" s="60"/>
    </row>
    <row r="502" spans="1:8" ht="12" x14ac:dyDescent="0.2">
      <c r="A502" s="61"/>
      <c r="B502" s="69"/>
      <c r="C502" s="63">
        <v>2</v>
      </c>
      <c r="D502" s="64"/>
      <c r="E502" s="64"/>
      <c r="F502" s="64"/>
      <c r="G502" s="63">
        <v>2</v>
      </c>
      <c r="H502" s="65"/>
    </row>
    <row r="503" spans="1:8" ht="24" x14ac:dyDescent="0.2">
      <c r="A503" s="61"/>
      <c r="B503" s="68" t="s">
        <v>244</v>
      </c>
      <c r="C503" s="58">
        <v>2250</v>
      </c>
      <c r="D503" s="59"/>
      <c r="E503" s="59"/>
      <c r="F503" s="59"/>
      <c r="G503" s="58">
        <v>2250</v>
      </c>
      <c r="H503" s="60"/>
    </row>
    <row r="504" spans="1:8" ht="12" x14ac:dyDescent="0.2">
      <c r="A504" s="61"/>
      <c r="B504" s="69"/>
      <c r="C504" s="63">
        <v>5</v>
      </c>
      <c r="D504" s="64"/>
      <c r="E504" s="64"/>
      <c r="F504" s="64"/>
      <c r="G504" s="63">
        <v>5</v>
      </c>
      <c r="H504" s="65"/>
    </row>
    <row r="505" spans="1:8" ht="24" x14ac:dyDescent="0.2">
      <c r="A505" s="61"/>
      <c r="B505" s="68" t="s">
        <v>245</v>
      </c>
      <c r="C505" s="58">
        <v>2881.36</v>
      </c>
      <c r="D505" s="59"/>
      <c r="E505" s="59"/>
      <c r="F505" s="59"/>
      <c r="G505" s="58">
        <v>2881.36</v>
      </c>
      <c r="H505" s="60"/>
    </row>
    <row r="506" spans="1:8" ht="12" x14ac:dyDescent="0.2">
      <c r="A506" s="61"/>
      <c r="B506" s="69"/>
      <c r="C506" s="63">
        <v>2</v>
      </c>
      <c r="D506" s="64"/>
      <c r="E506" s="64"/>
      <c r="F506" s="64"/>
      <c r="G506" s="63">
        <v>2</v>
      </c>
      <c r="H506" s="65"/>
    </row>
    <row r="507" spans="1:8" ht="24" x14ac:dyDescent="0.2">
      <c r="A507" s="61"/>
      <c r="B507" s="68" t="s">
        <v>246</v>
      </c>
      <c r="C507" s="58">
        <v>1105.26</v>
      </c>
      <c r="D507" s="59"/>
      <c r="E507" s="59"/>
      <c r="F507" s="59"/>
      <c r="G507" s="58">
        <v>1105.26</v>
      </c>
      <c r="H507" s="60"/>
    </row>
    <row r="508" spans="1:8" ht="12" x14ac:dyDescent="0.2">
      <c r="A508" s="61"/>
      <c r="B508" s="69"/>
      <c r="C508" s="63">
        <v>33.5</v>
      </c>
      <c r="D508" s="64"/>
      <c r="E508" s="64"/>
      <c r="F508" s="64"/>
      <c r="G508" s="63">
        <v>33.5</v>
      </c>
      <c r="H508" s="65"/>
    </row>
    <row r="509" spans="1:8" ht="24" x14ac:dyDescent="0.2">
      <c r="A509" s="61"/>
      <c r="B509" s="68" t="s">
        <v>247</v>
      </c>
      <c r="C509" s="58">
        <v>10280</v>
      </c>
      <c r="D509" s="59"/>
      <c r="E509" s="59"/>
      <c r="F509" s="59"/>
      <c r="G509" s="58">
        <v>10280</v>
      </c>
      <c r="H509" s="60"/>
    </row>
    <row r="510" spans="1:8" ht="12" x14ac:dyDescent="0.2">
      <c r="A510" s="61"/>
      <c r="B510" s="69"/>
      <c r="C510" s="63">
        <v>40</v>
      </c>
      <c r="D510" s="64"/>
      <c r="E510" s="64"/>
      <c r="F510" s="64"/>
      <c r="G510" s="63">
        <v>40</v>
      </c>
      <c r="H510" s="65"/>
    </row>
    <row r="511" spans="1:8" ht="12" x14ac:dyDescent="0.2">
      <c r="A511" s="61"/>
      <c r="B511" s="68" t="s">
        <v>248</v>
      </c>
      <c r="C511" s="58">
        <v>2001.9</v>
      </c>
      <c r="D511" s="59"/>
      <c r="E511" s="59"/>
      <c r="F511" s="59"/>
      <c r="G511" s="58">
        <v>2001.9</v>
      </c>
      <c r="H511" s="60"/>
    </row>
    <row r="512" spans="1:8" ht="12" x14ac:dyDescent="0.2">
      <c r="A512" s="61"/>
      <c r="B512" s="69"/>
      <c r="C512" s="63">
        <v>1</v>
      </c>
      <c r="D512" s="64"/>
      <c r="E512" s="64"/>
      <c r="F512" s="64"/>
      <c r="G512" s="63">
        <v>1</v>
      </c>
      <c r="H512" s="65"/>
    </row>
    <row r="513" spans="1:8" ht="24" x14ac:dyDescent="0.2">
      <c r="A513" s="61"/>
      <c r="B513" s="68" t="s">
        <v>249</v>
      </c>
      <c r="C513" s="58">
        <v>55608.1</v>
      </c>
      <c r="D513" s="59"/>
      <c r="E513" s="59"/>
      <c r="F513" s="59"/>
      <c r="G513" s="58">
        <v>55608.1</v>
      </c>
      <c r="H513" s="60"/>
    </row>
    <row r="514" spans="1:8" ht="12" x14ac:dyDescent="0.2">
      <c r="A514" s="61"/>
      <c r="B514" s="69"/>
      <c r="C514" s="63">
        <v>6</v>
      </c>
      <c r="D514" s="64"/>
      <c r="E514" s="64"/>
      <c r="F514" s="64"/>
      <c r="G514" s="63">
        <v>6</v>
      </c>
      <c r="H514" s="65"/>
    </row>
    <row r="515" spans="1:8" ht="24" x14ac:dyDescent="0.2">
      <c r="A515" s="61"/>
      <c r="B515" s="68" t="s">
        <v>465</v>
      </c>
      <c r="C515" s="58">
        <v>15222</v>
      </c>
      <c r="D515" s="59"/>
      <c r="E515" s="59"/>
      <c r="F515" s="58">
        <v>15222</v>
      </c>
      <c r="G515" s="59"/>
      <c r="H515" s="60"/>
    </row>
    <row r="516" spans="1:8" ht="12" x14ac:dyDescent="0.2">
      <c r="A516" s="61"/>
      <c r="B516" s="69"/>
      <c r="C516" s="63">
        <v>1</v>
      </c>
      <c r="D516" s="64"/>
      <c r="E516" s="64"/>
      <c r="F516" s="63">
        <v>1</v>
      </c>
      <c r="G516" s="64"/>
      <c r="H516" s="65"/>
    </row>
    <row r="517" spans="1:8" ht="12" x14ac:dyDescent="0.2">
      <c r="A517" s="61"/>
      <c r="B517" s="68" t="s">
        <v>250</v>
      </c>
      <c r="C517" s="58">
        <v>66640.679999999993</v>
      </c>
      <c r="D517" s="59"/>
      <c r="E517" s="59"/>
      <c r="F517" s="59"/>
      <c r="G517" s="58">
        <v>66640.679999999993</v>
      </c>
      <c r="H517" s="60"/>
    </row>
    <row r="518" spans="1:8" ht="12" x14ac:dyDescent="0.2">
      <c r="A518" s="61"/>
      <c r="B518" s="69"/>
      <c r="C518" s="63">
        <v>6</v>
      </c>
      <c r="D518" s="64"/>
      <c r="E518" s="64"/>
      <c r="F518" s="64"/>
      <c r="G518" s="63">
        <v>6</v>
      </c>
      <c r="H518" s="65"/>
    </row>
    <row r="519" spans="1:8" ht="36" x14ac:dyDescent="0.2">
      <c r="A519" s="61"/>
      <c r="B519" s="68" t="s">
        <v>251</v>
      </c>
      <c r="C519" s="58">
        <v>6700.77</v>
      </c>
      <c r="D519" s="59"/>
      <c r="E519" s="59"/>
      <c r="F519" s="59"/>
      <c r="G519" s="58">
        <v>6700.77</v>
      </c>
      <c r="H519" s="60"/>
    </row>
    <row r="520" spans="1:8" ht="12" x14ac:dyDescent="0.2">
      <c r="A520" s="61"/>
      <c r="B520" s="69"/>
      <c r="C520" s="63">
        <v>9</v>
      </c>
      <c r="D520" s="64"/>
      <c r="E520" s="64"/>
      <c r="F520" s="64"/>
      <c r="G520" s="63">
        <v>9</v>
      </c>
      <c r="H520" s="65"/>
    </row>
    <row r="521" spans="1:8" ht="24" x14ac:dyDescent="0.2">
      <c r="A521" s="61"/>
      <c r="B521" s="68" t="s">
        <v>252</v>
      </c>
      <c r="C521" s="58">
        <v>1652.54</v>
      </c>
      <c r="D521" s="59"/>
      <c r="E521" s="59"/>
      <c r="F521" s="59"/>
      <c r="G521" s="58">
        <v>1652.54</v>
      </c>
      <c r="H521" s="60"/>
    </row>
    <row r="522" spans="1:8" ht="12" x14ac:dyDescent="0.2">
      <c r="A522" s="61"/>
      <c r="B522" s="69"/>
      <c r="C522" s="63">
        <v>3</v>
      </c>
      <c r="D522" s="64"/>
      <c r="E522" s="64"/>
      <c r="F522" s="64"/>
      <c r="G522" s="63">
        <v>3</v>
      </c>
      <c r="H522" s="65"/>
    </row>
    <row r="523" spans="1:8" ht="12" x14ac:dyDescent="0.2">
      <c r="A523" s="61"/>
      <c r="B523" s="68" t="s">
        <v>466</v>
      </c>
      <c r="C523" s="58">
        <v>7721.03</v>
      </c>
      <c r="D523" s="59"/>
      <c r="E523" s="59"/>
      <c r="F523" s="59"/>
      <c r="G523" s="58">
        <v>7721.03</v>
      </c>
      <c r="H523" s="60"/>
    </row>
    <row r="524" spans="1:8" ht="12" x14ac:dyDescent="0.2">
      <c r="A524" s="61"/>
      <c r="B524" s="69"/>
      <c r="C524" s="63">
        <v>2</v>
      </c>
      <c r="D524" s="64"/>
      <c r="E524" s="64"/>
      <c r="F524" s="64"/>
      <c r="G524" s="63">
        <v>2</v>
      </c>
      <c r="H524" s="65"/>
    </row>
    <row r="525" spans="1:8" ht="24" x14ac:dyDescent="0.2">
      <c r="A525" s="61"/>
      <c r="B525" s="68" t="s">
        <v>254</v>
      </c>
      <c r="C525" s="58">
        <v>6309.97</v>
      </c>
      <c r="D525" s="59"/>
      <c r="E525" s="59"/>
      <c r="F525" s="59"/>
      <c r="G525" s="58">
        <v>6309.97</v>
      </c>
      <c r="H525" s="60"/>
    </row>
    <row r="526" spans="1:8" ht="12" x14ac:dyDescent="0.2">
      <c r="A526" s="61"/>
      <c r="B526" s="69"/>
      <c r="C526" s="63">
        <v>1</v>
      </c>
      <c r="D526" s="64"/>
      <c r="E526" s="64"/>
      <c r="F526" s="64"/>
      <c r="G526" s="63">
        <v>1</v>
      </c>
      <c r="H526" s="65"/>
    </row>
    <row r="527" spans="1:8" ht="12" x14ac:dyDescent="0.2">
      <c r="A527" s="61"/>
      <c r="B527" s="68" t="s">
        <v>255</v>
      </c>
      <c r="C527" s="58">
        <v>3274.46</v>
      </c>
      <c r="D527" s="59"/>
      <c r="E527" s="59"/>
      <c r="F527" s="59"/>
      <c r="G527" s="58">
        <v>3274.46</v>
      </c>
      <c r="H527" s="60"/>
    </row>
    <row r="528" spans="1:8" ht="12" x14ac:dyDescent="0.2">
      <c r="A528" s="61"/>
      <c r="B528" s="69"/>
      <c r="C528" s="63">
        <v>14</v>
      </c>
      <c r="D528" s="64"/>
      <c r="E528" s="64"/>
      <c r="F528" s="64"/>
      <c r="G528" s="63">
        <v>14</v>
      </c>
      <c r="H528" s="65"/>
    </row>
    <row r="529" spans="1:8" ht="12" x14ac:dyDescent="0.2">
      <c r="A529" s="61"/>
      <c r="B529" s="68" t="s">
        <v>467</v>
      </c>
      <c r="C529" s="58">
        <v>1698.81</v>
      </c>
      <c r="D529" s="59"/>
      <c r="E529" s="59"/>
      <c r="F529" s="59"/>
      <c r="G529" s="58">
        <v>1698.81</v>
      </c>
      <c r="H529" s="60"/>
    </row>
    <row r="530" spans="1:8" ht="12" x14ac:dyDescent="0.2">
      <c r="A530" s="61"/>
      <c r="B530" s="69"/>
      <c r="C530" s="63">
        <v>3</v>
      </c>
      <c r="D530" s="64"/>
      <c r="E530" s="64"/>
      <c r="F530" s="64"/>
      <c r="G530" s="63">
        <v>3</v>
      </c>
      <c r="H530" s="65"/>
    </row>
    <row r="531" spans="1:8" ht="24" x14ac:dyDescent="0.2">
      <c r="A531" s="61"/>
      <c r="B531" s="68" t="s">
        <v>257</v>
      </c>
      <c r="C531" s="58">
        <v>6779.66</v>
      </c>
      <c r="D531" s="59"/>
      <c r="E531" s="59"/>
      <c r="F531" s="59"/>
      <c r="G531" s="58">
        <v>6779.66</v>
      </c>
      <c r="H531" s="60"/>
    </row>
    <row r="532" spans="1:8" ht="12" x14ac:dyDescent="0.2">
      <c r="A532" s="61"/>
      <c r="B532" s="69"/>
      <c r="C532" s="63">
        <v>1</v>
      </c>
      <c r="D532" s="64"/>
      <c r="E532" s="64"/>
      <c r="F532" s="64"/>
      <c r="G532" s="63">
        <v>1</v>
      </c>
      <c r="H532" s="65"/>
    </row>
    <row r="533" spans="1:8" ht="36" x14ac:dyDescent="0.2">
      <c r="A533" s="61"/>
      <c r="B533" s="68" t="s">
        <v>258</v>
      </c>
      <c r="C533" s="58">
        <v>4704</v>
      </c>
      <c r="D533" s="59"/>
      <c r="E533" s="59"/>
      <c r="F533" s="59"/>
      <c r="G533" s="58">
        <v>4704</v>
      </c>
      <c r="H533" s="60"/>
    </row>
    <row r="534" spans="1:8" ht="12" x14ac:dyDescent="0.2">
      <c r="A534" s="61"/>
      <c r="B534" s="69"/>
      <c r="C534" s="63">
        <v>112</v>
      </c>
      <c r="D534" s="64"/>
      <c r="E534" s="64"/>
      <c r="F534" s="64"/>
      <c r="G534" s="63">
        <v>112</v>
      </c>
      <c r="H534" s="65"/>
    </row>
    <row r="535" spans="1:8" ht="24" x14ac:dyDescent="0.2">
      <c r="A535" s="61"/>
      <c r="B535" s="68" t="s">
        <v>259</v>
      </c>
      <c r="C535" s="58">
        <v>1690.68</v>
      </c>
      <c r="D535" s="59"/>
      <c r="E535" s="59"/>
      <c r="F535" s="59"/>
      <c r="G535" s="58">
        <v>1690.68</v>
      </c>
      <c r="H535" s="60"/>
    </row>
    <row r="536" spans="1:8" ht="12" x14ac:dyDescent="0.2">
      <c r="A536" s="61"/>
      <c r="B536" s="69"/>
      <c r="C536" s="63">
        <v>1</v>
      </c>
      <c r="D536" s="64"/>
      <c r="E536" s="64"/>
      <c r="F536" s="64"/>
      <c r="G536" s="63">
        <v>1</v>
      </c>
      <c r="H536" s="65"/>
    </row>
    <row r="537" spans="1:8" ht="24" x14ac:dyDescent="0.2">
      <c r="A537" s="61"/>
      <c r="B537" s="68" t="s">
        <v>468</v>
      </c>
      <c r="C537" s="58">
        <v>27584.82</v>
      </c>
      <c r="D537" s="59"/>
      <c r="E537" s="59"/>
      <c r="F537" s="58">
        <v>27584.82</v>
      </c>
      <c r="G537" s="59"/>
      <c r="H537" s="60"/>
    </row>
    <row r="538" spans="1:8" ht="12" x14ac:dyDescent="0.2">
      <c r="A538" s="61"/>
      <c r="B538" s="69"/>
      <c r="C538" s="63">
        <v>1</v>
      </c>
      <c r="D538" s="64"/>
      <c r="E538" s="64"/>
      <c r="F538" s="63">
        <v>1</v>
      </c>
      <c r="G538" s="64"/>
      <c r="H538" s="65"/>
    </row>
    <row r="539" spans="1:8" ht="36" x14ac:dyDescent="0.2">
      <c r="A539" s="61"/>
      <c r="B539" s="68" t="s">
        <v>260</v>
      </c>
      <c r="C539" s="58">
        <v>2360</v>
      </c>
      <c r="D539" s="59"/>
      <c r="E539" s="59"/>
      <c r="F539" s="59"/>
      <c r="G539" s="58">
        <v>2360</v>
      </c>
      <c r="H539" s="60"/>
    </row>
    <row r="540" spans="1:8" ht="12" x14ac:dyDescent="0.2">
      <c r="A540" s="61"/>
      <c r="B540" s="69"/>
      <c r="C540" s="63">
        <v>1</v>
      </c>
      <c r="D540" s="64"/>
      <c r="E540" s="64"/>
      <c r="F540" s="64"/>
      <c r="G540" s="63">
        <v>1</v>
      </c>
      <c r="H540" s="65"/>
    </row>
    <row r="541" spans="1:8" ht="24" x14ac:dyDescent="0.2">
      <c r="A541" s="61"/>
      <c r="B541" s="68" t="s">
        <v>261</v>
      </c>
      <c r="C541" s="58">
        <v>198240</v>
      </c>
      <c r="D541" s="59"/>
      <c r="E541" s="59"/>
      <c r="F541" s="59"/>
      <c r="G541" s="58">
        <v>198240</v>
      </c>
      <c r="H541" s="60"/>
    </row>
    <row r="542" spans="1:8" ht="12" x14ac:dyDescent="0.2">
      <c r="A542" s="61"/>
      <c r="B542" s="69"/>
      <c r="C542" s="63">
        <v>6</v>
      </c>
      <c r="D542" s="64"/>
      <c r="E542" s="64"/>
      <c r="F542" s="64"/>
      <c r="G542" s="63">
        <v>6</v>
      </c>
      <c r="H542" s="65"/>
    </row>
    <row r="543" spans="1:8" ht="12" x14ac:dyDescent="0.2">
      <c r="A543" s="61"/>
      <c r="B543" s="68" t="s">
        <v>262</v>
      </c>
      <c r="C543" s="58">
        <v>11400</v>
      </c>
      <c r="D543" s="59"/>
      <c r="E543" s="59"/>
      <c r="F543" s="59"/>
      <c r="G543" s="58">
        <v>11400</v>
      </c>
      <c r="H543" s="60"/>
    </row>
    <row r="544" spans="1:8" ht="12" x14ac:dyDescent="0.2">
      <c r="A544" s="61"/>
      <c r="B544" s="69"/>
      <c r="C544" s="63">
        <v>2</v>
      </c>
      <c r="D544" s="64"/>
      <c r="E544" s="64"/>
      <c r="F544" s="64"/>
      <c r="G544" s="63">
        <v>2</v>
      </c>
      <c r="H544" s="65"/>
    </row>
    <row r="545" spans="1:8" ht="12" x14ac:dyDescent="0.2">
      <c r="A545" s="61"/>
      <c r="B545" s="68" t="s">
        <v>263</v>
      </c>
      <c r="C545" s="58">
        <v>18429</v>
      </c>
      <c r="D545" s="59"/>
      <c r="E545" s="59"/>
      <c r="F545" s="59"/>
      <c r="G545" s="58">
        <v>18429</v>
      </c>
      <c r="H545" s="60"/>
    </row>
    <row r="546" spans="1:8" ht="12" x14ac:dyDescent="0.2">
      <c r="A546" s="61"/>
      <c r="B546" s="69"/>
      <c r="C546" s="63">
        <v>3</v>
      </c>
      <c r="D546" s="64"/>
      <c r="E546" s="64"/>
      <c r="F546" s="64"/>
      <c r="G546" s="63">
        <v>3</v>
      </c>
      <c r="H546" s="65"/>
    </row>
    <row r="547" spans="1:8" ht="60" x14ac:dyDescent="0.2">
      <c r="A547" s="61"/>
      <c r="B547" s="68" t="s">
        <v>23</v>
      </c>
      <c r="C547" s="70">
        <v>271.57</v>
      </c>
      <c r="D547" s="59"/>
      <c r="E547" s="59"/>
      <c r="F547" s="59"/>
      <c r="G547" s="70">
        <v>271.57</v>
      </c>
      <c r="H547" s="60"/>
    </row>
    <row r="548" spans="1:8" ht="12" x14ac:dyDescent="0.2">
      <c r="A548" s="61"/>
      <c r="B548" s="69"/>
      <c r="C548" s="63">
        <v>1</v>
      </c>
      <c r="D548" s="64"/>
      <c r="E548" s="64"/>
      <c r="F548" s="64"/>
      <c r="G548" s="63">
        <v>1</v>
      </c>
      <c r="H548" s="65"/>
    </row>
    <row r="549" spans="1:8" ht="24" x14ac:dyDescent="0.2">
      <c r="A549" s="61"/>
      <c r="B549" s="68" t="s">
        <v>264</v>
      </c>
      <c r="C549" s="70">
        <v>418.93</v>
      </c>
      <c r="D549" s="59"/>
      <c r="E549" s="59"/>
      <c r="F549" s="59"/>
      <c r="G549" s="70">
        <v>418.93</v>
      </c>
      <c r="H549" s="60"/>
    </row>
    <row r="550" spans="1:8" ht="12" x14ac:dyDescent="0.2">
      <c r="A550" s="61"/>
      <c r="B550" s="69"/>
      <c r="C550" s="63">
        <v>2</v>
      </c>
      <c r="D550" s="64"/>
      <c r="E550" s="64"/>
      <c r="F550" s="64"/>
      <c r="G550" s="63">
        <v>2</v>
      </c>
      <c r="H550" s="65"/>
    </row>
    <row r="551" spans="1:8" ht="12" x14ac:dyDescent="0.2">
      <c r="A551" s="61"/>
      <c r="B551" s="68" t="s">
        <v>265</v>
      </c>
      <c r="C551" s="58">
        <v>1898.31</v>
      </c>
      <c r="D551" s="59"/>
      <c r="E551" s="59"/>
      <c r="F551" s="59"/>
      <c r="G551" s="58">
        <v>1898.31</v>
      </c>
      <c r="H551" s="60"/>
    </row>
    <row r="552" spans="1:8" ht="12" x14ac:dyDescent="0.2">
      <c r="A552" s="61"/>
      <c r="B552" s="69"/>
      <c r="C552" s="63">
        <v>1</v>
      </c>
      <c r="D552" s="64"/>
      <c r="E552" s="64"/>
      <c r="F552" s="64"/>
      <c r="G552" s="63">
        <v>1</v>
      </c>
      <c r="H552" s="65"/>
    </row>
    <row r="553" spans="1:8" ht="36" x14ac:dyDescent="0.2">
      <c r="A553" s="61"/>
      <c r="B553" s="68" t="s">
        <v>266</v>
      </c>
      <c r="C553" s="58">
        <v>22627.119999999999</v>
      </c>
      <c r="D553" s="59"/>
      <c r="E553" s="59"/>
      <c r="F553" s="59"/>
      <c r="G553" s="58">
        <v>22627.119999999999</v>
      </c>
      <c r="H553" s="60"/>
    </row>
    <row r="554" spans="1:8" ht="12" x14ac:dyDescent="0.2">
      <c r="A554" s="61"/>
      <c r="B554" s="69"/>
      <c r="C554" s="63">
        <v>3</v>
      </c>
      <c r="D554" s="64"/>
      <c r="E554" s="64"/>
      <c r="F554" s="64"/>
      <c r="G554" s="63">
        <v>3</v>
      </c>
      <c r="H554" s="65"/>
    </row>
    <row r="555" spans="1:8" ht="36" x14ac:dyDescent="0.2">
      <c r="A555" s="61"/>
      <c r="B555" s="68" t="s">
        <v>267</v>
      </c>
      <c r="C555" s="58">
        <v>65101.7</v>
      </c>
      <c r="D555" s="59"/>
      <c r="E555" s="59"/>
      <c r="F555" s="59"/>
      <c r="G555" s="58">
        <v>65101.7</v>
      </c>
      <c r="H555" s="60"/>
    </row>
    <row r="556" spans="1:8" ht="12" x14ac:dyDescent="0.2">
      <c r="A556" s="61"/>
      <c r="B556" s="69"/>
      <c r="C556" s="63">
        <v>3</v>
      </c>
      <c r="D556" s="64"/>
      <c r="E556" s="64"/>
      <c r="F556" s="64"/>
      <c r="G556" s="63">
        <v>3</v>
      </c>
      <c r="H556" s="65"/>
    </row>
    <row r="557" spans="1:8" ht="36" x14ac:dyDescent="0.2">
      <c r="A557" s="61"/>
      <c r="B557" s="68" t="s">
        <v>268</v>
      </c>
      <c r="C557" s="58">
        <v>370550.78</v>
      </c>
      <c r="D557" s="59"/>
      <c r="E557" s="59"/>
      <c r="F557" s="59"/>
      <c r="G557" s="58">
        <v>370550.78</v>
      </c>
      <c r="H557" s="60"/>
    </row>
    <row r="558" spans="1:8" ht="12" x14ac:dyDescent="0.2">
      <c r="A558" s="61"/>
      <c r="B558" s="69"/>
      <c r="C558" s="63">
        <v>20</v>
      </c>
      <c r="D558" s="64"/>
      <c r="E558" s="64"/>
      <c r="F558" s="64"/>
      <c r="G558" s="63">
        <v>20</v>
      </c>
      <c r="H558" s="65"/>
    </row>
    <row r="559" spans="1:8" ht="96" x14ac:dyDescent="0.2">
      <c r="A559" s="61"/>
      <c r="B559" s="68" t="s">
        <v>269</v>
      </c>
      <c r="C559" s="58">
        <v>1037.29</v>
      </c>
      <c r="D559" s="59"/>
      <c r="E559" s="59"/>
      <c r="F559" s="59"/>
      <c r="G559" s="58">
        <v>1037.29</v>
      </c>
      <c r="H559" s="60"/>
    </row>
    <row r="560" spans="1:8" ht="12" x14ac:dyDescent="0.2">
      <c r="A560" s="61"/>
      <c r="B560" s="69"/>
      <c r="C560" s="63">
        <v>1</v>
      </c>
      <c r="D560" s="64"/>
      <c r="E560" s="64"/>
      <c r="F560" s="64"/>
      <c r="G560" s="63">
        <v>1</v>
      </c>
      <c r="H560" s="65"/>
    </row>
    <row r="561" spans="1:8" ht="48" x14ac:dyDescent="0.2">
      <c r="A561" s="61"/>
      <c r="B561" s="68" t="s">
        <v>270</v>
      </c>
      <c r="C561" s="58">
        <v>44237.279999999999</v>
      </c>
      <c r="D561" s="59"/>
      <c r="E561" s="59"/>
      <c r="F561" s="59"/>
      <c r="G561" s="58">
        <v>44237.279999999999</v>
      </c>
      <c r="H561" s="60"/>
    </row>
    <row r="562" spans="1:8" ht="12" x14ac:dyDescent="0.2">
      <c r="A562" s="61"/>
      <c r="B562" s="69"/>
      <c r="C562" s="63">
        <v>2</v>
      </c>
      <c r="D562" s="64"/>
      <c r="E562" s="64"/>
      <c r="F562" s="64"/>
      <c r="G562" s="63">
        <v>2</v>
      </c>
      <c r="H562" s="65"/>
    </row>
    <row r="563" spans="1:8" ht="48" x14ac:dyDescent="0.2">
      <c r="A563" s="61"/>
      <c r="B563" s="68" t="s">
        <v>271</v>
      </c>
      <c r="C563" s="58">
        <v>114279.66</v>
      </c>
      <c r="D563" s="59"/>
      <c r="E563" s="59"/>
      <c r="F563" s="59"/>
      <c r="G563" s="58">
        <v>114279.66</v>
      </c>
      <c r="H563" s="60"/>
    </row>
    <row r="564" spans="1:8" ht="12" x14ac:dyDescent="0.2">
      <c r="A564" s="61"/>
      <c r="B564" s="69"/>
      <c r="C564" s="63">
        <v>6</v>
      </c>
      <c r="D564" s="64"/>
      <c r="E564" s="64"/>
      <c r="F564" s="64"/>
      <c r="G564" s="63">
        <v>6</v>
      </c>
      <c r="H564" s="65"/>
    </row>
    <row r="565" spans="1:8" ht="12" x14ac:dyDescent="0.2">
      <c r="A565" s="61"/>
      <c r="B565" s="68" t="s">
        <v>272</v>
      </c>
      <c r="C565" s="58">
        <v>131400</v>
      </c>
      <c r="D565" s="59"/>
      <c r="E565" s="59"/>
      <c r="F565" s="59"/>
      <c r="G565" s="58">
        <v>131400</v>
      </c>
      <c r="H565" s="60"/>
    </row>
    <row r="566" spans="1:8" ht="12" x14ac:dyDescent="0.2">
      <c r="A566" s="61"/>
      <c r="B566" s="69"/>
      <c r="C566" s="63">
        <v>26</v>
      </c>
      <c r="D566" s="64"/>
      <c r="E566" s="64"/>
      <c r="F566" s="64"/>
      <c r="G566" s="63">
        <v>26</v>
      </c>
      <c r="H566" s="65"/>
    </row>
    <row r="567" spans="1:8" ht="24" x14ac:dyDescent="0.2">
      <c r="A567" s="61"/>
      <c r="B567" s="68" t="s">
        <v>273</v>
      </c>
      <c r="C567" s="70">
        <v>165</v>
      </c>
      <c r="D567" s="59"/>
      <c r="E567" s="59"/>
      <c r="F567" s="59"/>
      <c r="G567" s="70">
        <v>165</v>
      </c>
      <c r="H567" s="60"/>
    </row>
    <row r="568" spans="1:8" ht="12" x14ac:dyDescent="0.2">
      <c r="A568" s="61"/>
      <c r="B568" s="69"/>
      <c r="C568" s="63">
        <v>3</v>
      </c>
      <c r="D568" s="64"/>
      <c r="E568" s="64"/>
      <c r="F568" s="64"/>
      <c r="G568" s="63">
        <v>3</v>
      </c>
      <c r="H568" s="65"/>
    </row>
    <row r="569" spans="1:8" ht="24" x14ac:dyDescent="0.2">
      <c r="A569" s="61"/>
      <c r="B569" s="68" t="s">
        <v>274</v>
      </c>
      <c r="C569" s="70">
        <v>55</v>
      </c>
      <c r="D569" s="59"/>
      <c r="E569" s="59"/>
      <c r="F569" s="59"/>
      <c r="G569" s="70">
        <v>55</v>
      </c>
      <c r="H569" s="60"/>
    </row>
    <row r="570" spans="1:8" ht="12" x14ac:dyDescent="0.2">
      <c r="A570" s="61"/>
      <c r="B570" s="69"/>
      <c r="C570" s="63">
        <v>1</v>
      </c>
      <c r="D570" s="64"/>
      <c r="E570" s="64"/>
      <c r="F570" s="64"/>
      <c r="G570" s="63">
        <v>1</v>
      </c>
      <c r="H570" s="65"/>
    </row>
    <row r="571" spans="1:8" ht="36" x14ac:dyDescent="0.2">
      <c r="A571" s="61"/>
      <c r="B571" s="68" t="s">
        <v>275</v>
      </c>
      <c r="C571" s="58">
        <v>1680</v>
      </c>
      <c r="D571" s="59"/>
      <c r="E571" s="59"/>
      <c r="F571" s="59"/>
      <c r="G571" s="58">
        <v>1680</v>
      </c>
      <c r="H571" s="60"/>
    </row>
    <row r="572" spans="1:8" ht="12" x14ac:dyDescent="0.2">
      <c r="A572" s="61"/>
      <c r="B572" s="69"/>
      <c r="C572" s="63">
        <v>1</v>
      </c>
      <c r="D572" s="64"/>
      <c r="E572" s="64"/>
      <c r="F572" s="64"/>
      <c r="G572" s="63">
        <v>1</v>
      </c>
      <c r="H572" s="65"/>
    </row>
    <row r="573" spans="1:8" ht="24" x14ac:dyDescent="0.2">
      <c r="A573" s="61"/>
      <c r="B573" s="68" t="s">
        <v>276</v>
      </c>
      <c r="C573" s="58">
        <v>9551.36</v>
      </c>
      <c r="D573" s="59"/>
      <c r="E573" s="59"/>
      <c r="F573" s="59"/>
      <c r="G573" s="58">
        <v>9551.36</v>
      </c>
      <c r="H573" s="60"/>
    </row>
    <row r="574" spans="1:8" ht="12" x14ac:dyDescent="0.2">
      <c r="A574" s="61"/>
      <c r="B574" s="69"/>
      <c r="C574" s="63">
        <v>7</v>
      </c>
      <c r="D574" s="64"/>
      <c r="E574" s="64"/>
      <c r="F574" s="64"/>
      <c r="G574" s="63">
        <v>7</v>
      </c>
      <c r="H574" s="65"/>
    </row>
    <row r="575" spans="1:8" ht="24" x14ac:dyDescent="0.2">
      <c r="A575" s="61"/>
      <c r="B575" s="68" t="s">
        <v>277</v>
      </c>
      <c r="C575" s="58">
        <v>5033.8900000000003</v>
      </c>
      <c r="D575" s="59"/>
      <c r="E575" s="59"/>
      <c r="F575" s="59"/>
      <c r="G575" s="58">
        <v>5033.8900000000003</v>
      </c>
      <c r="H575" s="60"/>
    </row>
    <row r="576" spans="1:8" ht="12" x14ac:dyDescent="0.2">
      <c r="A576" s="61"/>
      <c r="B576" s="69"/>
      <c r="C576" s="63">
        <v>3</v>
      </c>
      <c r="D576" s="64"/>
      <c r="E576" s="64"/>
      <c r="F576" s="64"/>
      <c r="G576" s="63">
        <v>3</v>
      </c>
      <c r="H576" s="65"/>
    </row>
    <row r="577" spans="1:8" ht="36" x14ac:dyDescent="0.2">
      <c r="A577" s="61"/>
      <c r="B577" s="68" t="s">
        <v>469</v>
      </c>
      <c r="C577" s="58">
        <v>37755</v>
      </c>
      <c r="D577" s="59"/>
      <c r="E577" s="59"/>
      <c r="F577" s="58">
        <v>37755</v>
      </c>
      <c r="G577" s="59"/>
      <c r="H577" s="60"/>
    </row>
    <row r="578" spans="1:8" ht="12" x14ac:dyDescent="0.2">
      <c r="A578" s="61"/>
      <c r="B578" s="69"/>
      <c r="C578" s="63">
        <v>1</v>
      </c>
      <c r="D578" s="64"/>
      <c r="E578" s="64"/>
      <c r="F578" s="63">
        <v>1</v>
      </c>
      <c r="G578" s="64"/>
      <c r="H578" s="65"/>
    </row>
    <row r="579" spans="1:8" ht="12" x14ac:dyDescent="0.2">
      <c r="A579" s="61"/>
      <c r="B579" s="68" t="s">
        <v>438</v>
      </c>
      <c r="C579" s="58">
        <v>1328.81</v>
      </c>
      <c r="D579" s="59"/>
      <c r="E579" s="59"/>
      <c r="F579" s="59"/>
      <c r="G579" s="58">
        <v>1328.81</v>
      </c>
      <c r="H579" s="60"/>
    </row>
    <row r="580" spans="1:8" ht="12" x14ac:dyDescent="0.2">
      <c r="A580" s="61"/>
      <c r="B580" s="69"/>
      <c r="C580" s="63">
        <v>1</v>
      </c>
      <c r="D580" s="64"/>
      <c r="E580" s="64"/>
      <c r="F580" s="64"/>
      <c r="G580" s="63">
        <v>1</v>
      </c>
      <c r="H580" s="65"/>
    </row>
    <row r="581" spans="1:8" ht="36" x14ac:dyDescent="0.2">
      <c r="A581" s="61"/>
      <c r="B581" s="68" t="s">
        <v>279</v>
      </c>
      <c r="C581" s="70">
        <v>165</v>
      </c>
      <c r="D581" s="59"/>
      <c r="E581" s="59"/>
      <c r="F581" s="59"/>
      <c r="G581" s="70">
        <v>165</v>
      </c>
      <c r="H581" s="60"/>
    </row>
    <row r="582" spans="1:8" ht="12" x14ac:dyDescent="0.2">
      <c r="A582" s="61"/>
      <c r="B582" s="69"/>
      <c r="C582" s="63">
        <v>3</v>
      </c>
      <c r="D582" s="64"/>
      <c r="E582" s="64"/>
      <c r="F582" s="64"/>
      <c r="G582" s="63">
        <v>3</v>
      </c>
      <c r="H582" s="65"/>
    </row>
    <row r="583" spans="1:8" ht="24" x14ac:dyDescent="0.2">
      <c r="A583" s="61"/>
      <c r="B583" s="68" t="s">
        <v>280</v>
      </c>
      <c r="C583" s="58">
        <v>1058.4000000000001</v>
      </c>
      <c r="D583" s="59"/>
      <c r="E583" s="59"/>
      <c r="F583" s="59"/>
      <c r="G583" s="58">
        <v>1058.4000000000001</v>
      </c>
      <c r="H583" s="60"/>
    </row>
    <row r="584" spans="1:8" ht="12" x14ac:dyDescent="0.2">
      <c r="A584" s="61"/>
      <c r="B584" s="69"/>
      <c r="C584" s="63">
        <v>1</v>
      </c>
      <c r="D584" s="64"/>
      <c r="E584" s="64"/>
      <c r="F584" s="64"/>
      <c r="G584" s="63">
        <v>1</v>
      </c>
      <c r="H584" s="65"/>
    </row>
    <row r="585" spans="1:8" ht="60" x14ac:dyDescent="0.2">
      <c r="A585" s="61"/>
      <c r="B585" s="68" t="s">
        <v>470</v>
      </c>
      <c r="C585" s="58">
        <v>7080</v>
      </c>
      <c r="D585" s="59"/>
      <c r="E585" s="59"/>
      <c r="F585" s="58">
        <v>7080</v>
      </c>
      <c r="G585" s="59"/>
      <c r="H585" s="60"/>
    </row>
    <row r="586" spans="1:8" ht="12" x14ac:dyDescent="0.2">
      <c r="A586" s="61"/>
      <c r="B586" s="69"/>
      <c r="C586" s="63">
        <v>4</v>
      </c>
      <c r="D586" s="64"/>
      <c r="E586" s="64"/>
      <c r="F586" s="63">
        <v>4</v>
      </c>
      <c r="G586" s="64"/>
      <c r="H586" s="65"/>
    </row>
    <row r="587" spans="1:8" ht="84" x14ac:dyDescent="0.2">
      <c r="A587" s="61"/>
      <c r="B587" s="68" t="s">
        <v>281</v>
      </c>
      <c r="C587" s="58">
        <v>20160</v>
      </c>
      <c r="D587" s="59"/>
      <c r="E587" s="59"/>
      <c r="F587" s="59"/>
      <c r="G587" s="58">
        <v>20160</v>
      </c>
      <c r="H587" s="60"/>
    </row>
    <row r="588" spans="1:8" ht="12" x14ac:dyDescent="0.2">
      <c r="A588" s="61"/>
      <c r="B588" s="69"/>
      <c r="C588" s="63">
        <v>2</v>
      </c>
      <c r="D588" s="64"/>
      <c r="E588" s="64"/>
      <c r="F588" s="64"/>
      <c r="G588" s="63">
        <v>2</v>
      </c>
      <c r="H588" s="65"/>
    </row>
    <row r="589" spans="1:8" ht="24" x14ac:dyDescent="0.2">
      <c r="A589" s="61"/>
      <c r="B589" s="68" t="s">
        <v>471</v>
      </c>
      <c r="C589" s="58">
        <v>3708.08</v>
      </c>
      <c r="D589" s="59"/>
      <c r="E589" s="59"/>
      <c r="F589" s="59"/>
      <c r="G589" s="58">
        <v>3708.08</v>
      </c>
      <c r="H589" s="60"/>
    </row>
    <row r="590" spans="1:8" ht="12" x14ac:dyDescent="0.2">
      <c r="A590" s="61"/>
      <c r="B590" s="69"/>
      <c r="C590" s="63">
        <v>12</v>
      </c>
      <c r="D590" s="64"/>
      <c r="E590" s="64"/>
      <c r="F590" s="64"/>
      <c r="G590" s="63">
        <v>12</v>
      </c>
      <c r="H590" s="65"/>
    </row>
    <row r="591" spans="1:8" ht="36" x14ac:dyDescent="0.2">
      <c r="A591" s="61"/>
      <c r="B591" s="68" t="s">
        <v>283</v>
      </c>
      <c r="C591" s="58">
        <v>3050.85</v>
      </c>
      <c r="D591" s="59"/>
      <c r="E591" s="59"/>
      <c r="F591" s="59"/>
      <c r="G591" s="58">
        <v>3050.85</v>
      </c>
      <c r="H591" s="60"/>
    </row>
    <row r="592" spans="1:8" ht="12" x14ac:dyDescent="0.2">
      <c r="A592" s="61"/>
      <c r="B592" s="69"/>
      <c r="C592" s="63">
        <v>6</v>
      </c>
      <c r="D592" s="64"/>
      <c r="E592" s="64"/>
      <c r="F592" s="64"/>
      <c r="G592" s="63">
        <v>6</v>
      </c>
      <c r="H592" s="65"/>
    </row>
    <row r="593" spans="1:8" ht="48" x14ac:dyDescent="0.2">
      <c r="A593" s="61"/>
      <c r="B593" s="68" t="s">
        <v>284</v>
      </c>
      <c r="C593" s="58">
        <v>76266.100000000006</v>
      </c>
      <c r="D593" s="59"/>
      <c r="E593" s="59"/>
      <c r="F593" s="59"/>
      <c r="G593" s="58">
        <v>76266.100000000006</v>
      </c>
      <c r="H593" s="60"/>
    </row>
    <row r="594" spans="1:8" ht="12" x14ac:dyDescent="0.2">
      <c r="A594" s="61"/>
      <c r="B594" s="69"/>
      <c r="C594" s="63">
        <v>3</v>
      </c>
      <c r="D594" s="64"/>
      <c r="E594" s="64"/>
      <c r="F594" s="64"/>
      <c r="G594" s="63">
        <v>3</v>
      </c>
      <c r="H594" s="65"/>
    </row>
    <row r="595" spans="1:8" ht="36" x14ac:dyDescent="0.2">
      <c r="A595" s="61"/>
      <c r="B595" s="68" t="s">
        <v>285</v>
      </c>
      <c r="C595" s="58">
        <v>11882.19</v>
      </c>
      <c r="D595" s="59"/>
      <c r="E595" s="59"/>
      <c r="F595" s="59"/>
      <c r="G595" s="58">
        <v>11882.19</v>
      </c>
      <c r="H595" s="60"/>
    </row>
    <row r="596" spans="1:8" ht="12" x14ac:dyDescent="0.2">
      <c r="A596" s="61"/>
      <c r="B596" s="69"/>
      <c r="C596" s="63">
        <v>41</v>
      </c>
      <c r="D596" s="64"/>
      <c r="E596" s="64"/>
      <c r="F596" s="64"/>
      <c r="G596" s="63">
        <v>41</v>
      </c>
      <c r="H596" s="65"/>
    </row>
    <row r="597" spans="1:8" ht="24" x14ac:dyDescent="0.2">
      <c r="A597" s="61"/>
      <c r="B597" s="68" t="s">
        <v>286</v>
      </c>
      <c r="C597" s="58">
        <v>1140</v>
      </c>
      <c r="D597" s="59"/>
      <c r="E597" s="59"/>
      <c r="F597" s="59"/>
      <c r="G597" s="58">
        <v>1140</v>
      </c>
      <c r="H597" s="60"/>
    </row>
    <row r="598" spans="1:8" ht="12" x14ac:dyDescent="0.2">
      <c r="A598" s="61"/>
      <c r="B598" s="69"/>
      <c r="C598" s="63">
        <v>3</v>
      </c>
      <c r="D598" s="64"/>
      <c r="E598" s="64"/>
      <c r="F598" s="64"/>
      <c r="G598" s="63">
        <v>3</v>
      </c>
      <c r="H598" s="65"/>
    </row>
    <row r="599" spans="1:8" ht="24" x14ac:dyDescent="0.2">
      <c r="A599" s="61"/>
      <c r="B599" s="68" t="s">
        <v>287</v>
      </c>
      <c r="C599" s="58">
        <v>1140.04</v>
      </c>
      <c r="D599" s="59"/>
      <c r="E599" s="59"/>
      <c r="F599" s="59"/>
      <c r="G599" s="58">
        <v>1140.04</v>
      </c>
      <c r="H599" s="60"/>
    </row>
    <row r="600" spans="1:8" ht="12" x14ac:dyDescent="0.2">
      <c r="A600" s="61"/>
      <c r="B600" s="69"/>
      <c r="C600" s="63">
        <v>2</v>
      </c>
      <c r="D600" s="64"/>
      <c r="E600" s="64"/>
      <c r="F600" s="64"/>
      <c r="G600" s="63">
        <v>2</v>
      </c>
      <c r="H600" s="65"/>
    </row>
    <row r="601" spans="1:8" ht="48" x14ac:dyDescent="0.2">
      <c r="A601" s="61"/>
      <c r="B601" s="68" t="s">
        <v>472</v>
      </c>
      <c r="C601" s="58">
        <v>4281.6899999999996</v>
      </c>
      <c r="D601" s="59"/>
      <c r="E601" s="59"/>
      <c r="F601" s="59"/>
      <c r="G601" s="58">
        <v>4281.6899999999996</v>
      </c>
      <c r="H601" s="60"/>
    </row>
    <row r="602" spans="1:8" ht="12" x14ac:dyDescent="0.2">
      <c r="A602" s="61"/>
      <c r="B602" s="69"/>
      <c r="C602" s="63">
        <v>1</v>
      </c>
      <c r="D602" s="64"/>
      <c r="E602" s="64"/>
      <c r="F602" s="64"/>
      <c r="G602" s="63">
        <v>1</v>
      </c>
      <c r="H602" s="65"/>
    </row>
    <row r="603" spans="1:8" ht="12" x14ac:dyDescent="0.2">
      <c r="A603" s="61"/>
      <c r="B603" s="68" t="s">
        <v>289</v>
      </c>
      <c r="C603" s="58">
        <v>173248.14</v>
      </c>
      <c r="D603" s="59"/>
      <c r="E603" s="59"/>
      <c r="F603" s="59"/>
      <c r="G603" s="58">
        <v>173248.14</v>
      </c>
      <c r="H603" s="60"/>
    </row>
    <row r="604" spans="1:8" ht="12" x14ac:dyDescent="0.2">
      <c r="A604" s="61"/>
      <c r="B604" s="69"/>
      <c r="C604" s="63">
        <v>7</v>
      </c>
      <c r="D604" s="64"/>
      <c r="E604" s="64"/>
      <c r="F604" s="64"/>
      <c r="G604" s="63">
        <v>7</v>
      </c>
      <c r="H604" s="65"/>
    </row>
    <row r="605" spans="1:8" ht="48" x14ac:dyDescent="0.2">
      <c r="A605" s="61"/>
      <c r="B605" s="68" t="s">
        <v>473</v>
      </c>
      <c r="C605" s="58">
        <v>71344.7</v>
      </c>
      <c r="D605" s="59"/>
      <c r="E605" s="59"/>
      <c r="F605" s="59"/>
      <c r="G605" s="58">
        <v>71344.7</v>
      </c>
      <c r="H605" s="60"/>
    </row>
    <row r="606" spans="1:8" ht="12" x14ac:dyDescent="0.2">
      <c r="A606" s="61"/>
      <c r="B606" s="69"/>
      <c r="C606" s="63">
        <v>5</v>
      </c>
      <c r="D606" s="64"/>
      <c r="E606" s="64"/>
      <c r="F606" s="64"/>
      <c r="G606" s="63">
        <v>5</v>
      </c>
      <c r="H606" s="65"/>
    </row>
    <row r="607" spans="1:8" ht="24" x14ac:dyDescent="0.2">
      <c r="A607" s="61"/>
      <c r="B607" s="68" t="s">
        <v>291</v>
      </c>
      <c r="C607" s="58">
        <v>7209.87</v>
      </c>
      <c r="D607" s="59"/>
      <c r="E607" s="59"/>
      <c r="F607" s="59"/>
      <c r="G607" s="58">
        <v>7209.87</v>
      </c>
      <c r="H607" s="60"/>
    </row>
    <row r="608" spans="1:8" ht="12" x14ac:dyDescent="0.2">
      <c r="A608" s="61"/>
      <c r="B608" s="69"/>
      <c r="C608" s="63">
        <v>0.124</v>
      </c>
      <c r="D608" s="64"/>
      <c r="E608" s="64"/>
      <c r="F608" s="64"/>
      <c r="G608" s="63">
        <v>0.124</v>
      </c>
      <c r="H608" s="65"/>
    </row>
    <row r="609" spans="1:8" ht="24" x14ac:dyDescent="0.2">
      <c r="A609" s="61"/>
      <c r="B609" s="68" t="s">
        <v>292</v>
      </c>
      <c r="C609" s="58">
        <v>13463.14</v>
      </c>
      <c r="D609" s="59"/>
      <c r="E609" s="59"/>
      <c r="F609" s="59"/>
      <c r="G609" s="58">
        <v>13463.14</v>
      </c>
      <c r="H609" s="60"/>
    </row>
    <row r="610" spans="1:8" ht="12" x14ac:dyDescent="0.2">
      <c r="A610" s="61"/>
      <c r="B610" s="69"/>
      <c r="C610" s="63">
        <v>0.255</v>
      </c>
      <c r="D610" s="64"/>
      <c r="E610" s="64"/>
      <c r="F610" s="64"/>
      <c r="G610" s="63">
        <v>0.255</v>
      </c>
      <c r="H610" s="65"/>
    </row>
    <row r="611" spans="1:8" ht="72" x14ac:dyDescent="0.2">
      <c r="A611" s="61"/>
      <c r="B611" s="68" t="s">
        <v>293</v>
      </c>
      <c r="C611" s="58">
        <v>15890.57</v>
      </c>
      <c r="D611" s="59"/>
      <c r="E611" s="59"/>
      <c r="F611" s="59"/>
      <c r="G611" s="58">
        <v>15890.57</v>
      </c>
      <c r="H611" s="60"/>
    </row>
    <row r="612" spans="1:8" ht="12" x14ac:dyDescent="0.2">
      <c r="A612" s="61"/>
      <c r="B612" s="69"/>
      <c r="C612" s="63">
        <v>0.69199999999999995</v>
      </c>
      <c r="D612" s="64"/>
      <c r="E612" s="64"/>
      <c r="F612" s="64"/>
      <c r="G612" s="63">
        <v>0.69199999999999995</v>
      </c>
      <c r="H612" s="65"/>
    </row>
    <row r="613" spans="1:8" ht="24" x14ac:dyDescent="0.2">
      <c r="A613" s="61"/>
      <c r="B613" s="68" t="s">
        <v>294</v>
      </c>
      <c r="C613" s="58">
        <v>19745.93</v>
      </c>
      <c r="D613" s="59"/>
      <c r="E613" s="59"/>
      <c r="F613" s="59"/>
      <c r="G613" s="58">
        <v>19745.93</v>
      </c>
      <c r="H613" s="60"/>
    </row>
    <row r="614" spans="1:8" ht="12" x14ac:dyDescent="0.2">
      <c r="A614" s="61"/>
      <c r="B614" s="69"/>
      <c r="C614" s="63">
        <v>0.44500000000000001</v>
      </c>
      <c r="D614" s="64"/>
      <c r="E614" s="64"/>
      <c r="F614" s="64"/>
      <c r="G614" s="63">
        <v>0.44500000000000001</v>
      </c>
      <c r="H614" s="65"/>
    </row>
    <row r="615" spans="1:8" ht="24" x14ac:dyDescent="0.2">
      <c r="A615" s="61"/>
      <c r="B615" s="68" t="s">
        <v>295</v>
      </c>
      <c r="C615" s="58">
        <v>20653.22</v>
      </c>
      <c r="D615" s="59"/>
      <c r="E615" s="59"/>
      <c r="F615" s="59"/>
      <c r="G615" s="58">
        <v>20653.22</v>
      </c>
      <c r="H615" s="60"/>
    </row>
    <row r="616" spans="1:8" ht="12" x14ac:dyDescent="0.2">
      <c r="A616" s="61"/>
      <c r="B616" s="69"/>
      <c r="C616" s="63">
        <v>0.55200000000000005</v>
      </c>
      <c r="D616" s="64"/>
      <c r="E616" s="64"/>
      <c r="F616" s="64"/>
      <c r="G616" s="63">
        <v>0.55200000000000005</v>
      </c>
      <c r="H616" s="65"/>
    </row>
    <row r="617" spans="1:8" ht="24" x14ac:dyDescent="0.2">
      <c r="A617" s="61"/>
      <c r="B617" s="68" t="s">
        <v>296</v>
      </c>
      <c r="C617" s="58">
        <v>51356.44</v>
      </c>
      <c r="D617" s="59"/>
      <c r="E617" s="59"/>
      <c r="F617" s="59"/>
      <c r="G617" s="58">
        <v>51356.44</v>
      </c>
      <c r="H617" s="60"/>
    </row>
    <row r="618" spans="1:8" ht="12" x14ac:dyDescent="0.2">
      <c r="A618" s="61"/>
      <c r="B618" s="69"/>
      <c r="C618" s="63">
        <v>1.0529999999999999</v>
      </c>
      <c r="D618" s="64"/>
      <c r="E618" s="64"/>
      <c r="F618" s="64"/>
      <c r="G618" s="63">
        <v>1.0529999999999999</v>
      </c>
      <c r="H618" s="65"/>
    </row>
    <row r="619" spans="1:8" ht="24" x14ac:dyDescent="0.2">
      <c r="A619" s="61"/>
      <c r="B619" s="68" t="s">
        <v>297</v>
      </c>
      <c r="C619" s="58">
        <v>94114.57</v>
      </c>
      <c r="D619" s="59"/>
      <c r="E619" s="59"/>
      <c r="F619" s="59"/>
      <c r="G619" s="58">
        <v>94114.57</v>
      </c>
      <c r="H619" s="60"/>
    </row>
    <row r="620" spans="1:8" ht="12" x14ac:dyDescent="0.2">
      <c r="A620" s="61"/>
      <c r="B620" s="69"/>
      <c r="C620" s="63">
        <v>1.599</v>
      </c>
      <c r="D620" s="64"/>
      <c r="E620" s="64"/>
      <c r="F620" s="64"/>
      <c r="G620" s="63">
        <v>1.599</v>
      </c>
      <c r="H620" s="65"/>
    </row>
    <row r="621" spans="1:8" ht="24" x14ac:dyDescent="0.2">
      <c r="A621" s="61"/>
      <c r="B621" s="68" t="s">
        <v>298</v>
      </c>
      <c r="C621" s="58">
        <v>8972.89</v>
      </c>
      <c r="D621" s="59"/>
      <c r="E621" s="59"/>
      <c r="F621" s="59"/>
      <c r="G621" s="58">
        <v>8972.89</v>
      </c>
      <c r="H621" s="60"/>
    </row>
    <row r="622" spans="1:8" ht="12" x14ac:dyDescent="0.2">
      <c r="A622" s="61"/>
      <c r="B622" s="69"/>
      <c r="C622" s="63">
        <v>0.22700000000000001</v>
      </c>
      <c r="D622" s="64"/>
      <c r="E622" s="64"/>
      <c r="F622" s="64"/>
      <c r="G622" s="63">
        <v>0.22700000000000001</v>
      </c>
      <c r="H622" s="65"/>
    </row>
    <row r="623" spans="1:8" ht="60" x14ac:dyDescent="0.2">
      <c r="A623" s="61"/>
      <c r="B623" s="68" t="s">
        <v>299</v>
      </c>
      <c r="C623" s="58">
        <v>71169.929999999993</v>
      </c>
      <c r="D623" s="59"/>
      <c r="E623" s="59"/>
      <c r="F623" s="59"/>
      <c r="G623" s="58">
        <v>71169.929999999993</v>
      </c>
      <c r="H623" s="60"/>
    </row>
    <row r="624" spans="1:8" ht="12" x14ac:dyDescent="0.2">
      <c r="A624" s="61"/>
      <c r="B624" s="69"/>
      <c r="C624" s="63">
        <v>1.0309999999999999</v>
      </c>
      <c r="D624" s="64"/>
      <c r="E624" s="64"/>
      <c r="F624" s="64"/>
      <c r="G624" s="63">
        <v>1.0309999999999999</v>
      </c>
      <c r="H624" s="65"/>
    </row>
    <row r="625" spans="1:8" ht="36" x14ac:dyDescent="0.2">
      <c r="A625" s="61"/>
      <c r="B625" s="68" t="s">
        <v>300</v>
      </c>
      <c r="C625" s="58">
        <v>2789.28</v>
      </c>
      <c r="D625" s="59"/>
      <c r="E625" s="59"/>
      <c r="F625" s="59"/>
      <c r="G625" s="58">
        <v>2789.28</v>
      </c>
      <c r="H625" s="60"/>
    </row>
    <row r="626" spans="1:8" ht="12" x14ac:dyDescent="0.2">
      <c r="A626" s="61"/>
      <c r="B626" s="69"/>
      <c r="C626" s="63">
        <v>5</v>
      </c>
      <c r="D626" s="64"/>
      <c r="E626" s="64"/>
      <c r="F626" s="64"/>
      <c r="G626" s="63">
        <v>5</v>
      </c>
      <c r="H626" s="65"/>
    </row>
    <row r="627" spans="1:8" ht="24" x14ac:dyDescent="0.2">
      <c r="A627" s="61"/>
      <c r="B627" s="68" t="s">
        <v>301</v>
      </c>
      <c r="C627" s="58">
        <v>126781.18</v>
      </c>
      <c r="D627" s="59"/>
      <c r="E627" s="59"/>
      <c r="F627" s="59"/>
      <c r="G627" s="58">
        <v>126781.18</v>
      </c>
      <c r="H627" s="60"/>
    </row>
    <row r="628" spans="1:8" ht="12" x14ac:dyDescent="0.2">
      <c r="A628" s="61"/>
      <c r="B628" s="69"/>
      <c r="C628" s="63">
        <v>2.0640000000000001</v>
      </c>
      <c r="D628" s="64"/>
      <c r="E628" s="64"/>
      <c r="F628" s="64"/>
      <c r="G628" s="63">
        <v>2.0640000000000001</v>
      </c>
      <c r="H628" s="65"/>
    </row>
    <row r="629" spans="1:8" ht="24" x14ac:dyDescent="0.2">
      <c r="A629" s="61"/>
      <c r="B629" s="68" t="s">
        <v>302</v>
      </c>
      <c r="C629" s="58">
        <v>3932.2</v>
      </c>
      <c r="D629" s="59"/>
      <c r="E629" s="59"/>
      <c r="F629" s="59"/>
      <c r="G629" s="58">
        <v>3932.2</v>
      </c>
      <c r="H629" s="60"/>
    </row>
    <row r="630" spans="1:8" ht="12" x14ac:dyDescent="0.2">
      <c r="A630" s="61"/>
      <c r="B630" s="69"/>
      <c r="C630" s="63">
        <v>50</v>
      </c>
      <c r="D630" s="64"/>
      <c r="E630" s="64"/>
      <c r="F630" s="64"/>
      <c r="G630" s="63">
        <v>50</v>
      </c>
      <c r="H630" s="65"/>
    </row>
    <row r="631" spans="1:8" ht="12" x14ac:dyDescent="0.2">
      <c r="A631" s="61"/>
      <c r="B631" s="68" t="s">
        <v>303</v>
      </c>
      <c r="C631" s="58">
        <v>3040</v>
      </c>
      <c r="D631" s="59"/>
      <c r="E631" s="59"/>
      <c r="F631" s="59"/>
      <c r="G631" s="58">
        <v>3040</v>
      </c>
      <c r="H631" s="60"/>
    </row>
    <row r="632" spans="1:8" ht="12" x14ac:dyDescent="0.2">
      <c r="A632" s="61"/>
      <c r="B632" s="69"/>
      <c r="C632" s="63">
        <v>16</v>
      </c>
      <c r="D632" s="64"/>
      <c r="E632" s="64"/>
      <c r="F632" s="64"/>
      <c r="G632" s="63">
        <v>16</v>
      </c>
      <c r="H632" s="65"/>
    </row>
    <row r="633" spans="1:8" ht="24" x14ac:dyDescent="0.2">
      <c r="A633" s="61"/>
      <c r="B633" s="68" t="s">
        <v>304</v>
      </c>
      <c r="C633" s="70">
        <v>59.32</v>
      </c>
      <c r="D633" s="59"/>
      <c r="E633" s="59"/>
      <c r="F633" s="59"/>
      <c r="G633" s="70">
        <v>59.32</v>
      </c>
      <c r="H633" s="60"/>
    </row>
    <row r="634" spans="1:8" ht="12" x14ac:dyDescent="0.2">
      <c r="A634" s="61"/>
      <c r="B634" s="69"/>
      <c r="C634" s="63">
        <v>2</v>
      </c>
      <c r="D634" s="64"/>
      <c r="E634" s="64"/>
      <c r="F634" s="64"/>
      <c r="G634" s="63">
        <v>2</v>
      </c>
      <c r="H634" s="65"/>
    </row>
    <row r="635" spans="1:8" ht="36" x14ac:dyDescent="0.2">
      <c r="A635" s="61"/>
      <c r="B635" s="68" t="s">
        <v>305</v>
      </c>
      <c r="C635" s="58">
        <v>3196.8</v>
      </c>
      <c r="D635" s="59"/>
      <c r="E635" s="59"/>
      <c r="F635" s="59"/>
      <c r="G635" s="58">
        <v>3196.8</v>
      </c>
      <c r="H635" s="60"/>
    </row>
    <row r="636" spans="1:8" ht="12" x14ac:dyDescent="0.2">
      <c r="A636" s="61"/>
      <c r="B636" s="69"/>
      <c r="C636" s="63">
        <v>2</v>
      </c>
      <c r="D636" s="64"/>
      <c r="E636" s="64"/>
      <c r="F636" s="64"/>
      <c r="G636" s="63">
        <v>2</v>
      </c>
      <c r="H636" s="65"/>
    </row>
    <row r="637" spans="1:8" ht="48" x14ac:dyDescent="0.2">
      <c r="A637" s="61"/>
      <c r="B637" s="68" t="s">
        <v>306</v>
      </c>
      <c r="C637" s="58">
        <v>91568</v>
      </c>
      <c r="D637" s="59"/>
      <c r="E637" s="59"/>
      <c r="F637" s="59"/>
      <c r="G637" s="58">
        <v>91568</v>
      </c>
      <c r="H637" s="60"/>
    </row>
    <row r="638" spans="1:8" ht="12" x14ac:dyDescent="0.2">
      <c r="A638" s="61"/>
      <c r="B638" s="69"/>
      <c r="C638" s="63">
        <v>1</v>
      </c>
      <c r="D638" s="64"/>
      <c r="E638" s="64"/>
      <c r="F638" s="64"/>
      <c r="G638" s="63">
        <v>1</v>
      </c>
      <c r="H638" s="65"/>
    </row>
    <row r="639" spans="1:8" ht="12" x14ac:dyDescent="0.2">
      <c r="A639" s="61"/>
      <c r="B639" s="68" t="s">
        <v>307</v>
      </c>
      <c r="C639" s="70">
        <v>73.22</v>
      </c>
      <c r="D639" s="59"/>
      <c r="E639" s="59"/>
      <c r="F639" s="59"/>
      <c r="G639" s="70">
        <v>73.22</v>
      </c>
      <c r="H639" s="60"/>
    </row>
    <row r="640" spans="1:8" ht="12" x14ac:dyDescent="0.2">
      <c r="A640" s="61"/>
      <c r="B640" s="69"/>
      <c r="C640" s="63">
        <v>1</v>
      </c>
      <c r="D640" s="64"/>
      <c r="E640" s="64"/>
      <c r="F640" s="64"/>
      <c r="G640" s="63">
        <v>1</v>
      </c>
      <c r="H640" s="65"/>
    </row>
    <row r="641" spans="1:8" ht="36" x14ac:dyDescent="0.2">
      <c r="A641" s="61"/>
      <c r="B641" s="68" t="s">
        <v>308</v>
      </c>
      <c r="C641" s="58">
        <v>1067.8</v>
      </c>
      <c r="D641" s="59"/>
      <c r="E641" s="59"/>
      <c r="F641" s="59"/>
      <c r="G641" s="58">
        <v>1067.8</v>
      </c>
      <c r="H641" s="60"/>
    </row>
    <row r="642" spans="1:8" ht="12" x14ac:dyDescent="0.2">
      <c r="A642" s="61"/>
      <c r="B642" s="69"/>
      <c r="C642" s="63">
        <v>42</v>
      </c>
      <c r="D642" s="64"/>
      <c r="E642" s="64"/>
      <c r="F642" s="64"/>
      <c r="G642" s="63">
        <v>42</v>
      </c>
      <c r="H642" s="65"/>
    </row>
    <row r="643" spans="1:8" ht="12" x14ac:dyDescent="0.2">
      <c r="A643" s="61"/>
      <c r="B643" s="68" t="s">
        <v>309</v>
      </c>
      <c r="C643" s="58">
        <v>2679.75</v>
      </c>
      <c r="D643" s="59"/>
      <c r="E643" s="59"/>
      <c r="F643" s="59"/>
      <c r="G643" s="58">
        <v>2679.75</v>
      </c>
      <c r="H643" s="60"/>
    </row>
    <row r="644" spans="1:8" ht="12" x14ac:dyDescent="0.2">
      <c r="A644" s="61"/>
      <c r="B644" s="69"/>
      <c r="C644" s="63">
        <v>5</v>
      </c>
      <c r="D644" s="64"/>
      <c r="E644" s="64"/>
      <c r="F644" s="64"/>
      <c r="G644" s="63">
        <v>5</v>
      </c>
      <c r="H644" s="65"/>
    </row>
    <row r="645" spans="1:8" ht="24" x14ac:dyDescent="0.2">
      <c r="A645" s="61"/>
      <c r="B645" s="68" t="s">
        <v>310</v>
      </c>
      <c r="C645" s="58">
        <v>1941.44</v>
      </c>
      <c r="D645" s="59"/>
      <c r="E645" s="59"/>
      <c r="F645" s="59"/>
      <c r="G645" s="58">
        <v>1941.44</v>
      </c>
      <c r="H645" s="60"/>
    </row>
    <row r="646" spans="1:8" ht="12" x14ac:dyDescent="0.2">
      <c r="A646" s="61"/>
      <c r="B646" s="69"/>
      <c r="C646" s="63">
        <v>2</v>
      </c>
      <c r="D646" s="64"/>
      <c r="E646" s="64"/>
      <c r="F646" s="64"/>
      <c r="G646" s="63">
        <v>2</v>
      </c>
      <c r="H646" s="65"/>
    </row>
    <row r="647" spans="1:8" ht="12" x14ac:dyDescent="0.2">
      <c r="A647" s="61"/>
      <c r="B647" s="68" t="s">
        <v>474</v>
      </c>
      <c r="C647" s="70">
        <v>958.61</v>
      </c>
      <c r="D647" s="59"/>
      <c r="E647" s="59"/>
      <c r="F647" s="59"/>
      <c r="G647" s="70">
        <v>958.61</v>
      </c>
      <c r="H647" s="60"/>
    </row>
    <row r="648" spans="1:8" ht="12" x14ac:dyDescent="0.2">
      <c r="A648" s="61"/>
      <c r="B648" s="69"/>
      <c r="C648" s="63">
        <v>1</v>
      </c>
      <c r="D648" s="64"/>
      <c r="E648" s="64"/>
      <c r="F648" s="64"/>
      <c r="G648" s="63">
        <v>1</v>
      </c>
      <c r="H648" s="65"/>
    </row>
    <row r="649" spans="1:8" ht="36" x14ac:dyDescent="0.2">
      <c r="A649" s="61"/>
      <c r="B649" s="68" t="s">
        <v>312</v>
      </c>
      <c r="C649" s="58">
        <v>33448.22</v>
      </c>
      <c r="D649" s="59"/>
      <c r="E649" s="59"/>
      <c r="F649" s="59"/>
      <c r="G649" s="58">
        <v>33448.22</v>
      </c>
      <c r="H649" s="60"/>
    </row>
    <row r="650" spans="1:8" ht="12" x14ac:dyDescent="0.2">
      <c r="A650" s="61"/>
      <c r="B650" s="69"/>
      <c r="C650" s="63">
        <v>1</v>
      </c>
      <c r="D650" s="64"/>
      <c r="E650" s="64"/>
      <c r="F650" s="64"/>
      <c r="G650" s="63">
        <v>1</v>
      </c>
      <c r="H650" s="65"/>
    </row>
    <row r="651" spans="1:8" ht="24" x14ac:dyDescent="0.2">
      <c r="A651" s="61"/>
      <c r="B651" s="68" t="s">
        <v>313</v>
      </c>
      <c r="C651" s="58">
        <v>12878.52</v>
      </c>
      <c r="D651" s="59"/>
      <c r="E651" s="59"/>
      <c r="F651" s="59"/>
      <c r="G651" s="58">
        <v>12878.52</v>
      </c>
      <c r="H651" s="60"/>
    </row>
    <row r="652" spans="1:8" ht="12" x14ac:dyDescent="0.2">
      <c r="A652" s="61"/>
      <c r="B652" s="69"/>
      <c r="C652" s="63">
        <v>1</v>
      </c>
      <c r="D652" s="64"/>
      <c r="E652" s="64"/>
      <c r="F652" s="64"/>
      <c r="G652" s="63">
        <v>1</v>
      </c>
      <c r="H652" s="65"/>
    </row>
    <row r="653" spans="1:8" ht="72" x14ac:dyDescent="0.2">
      <c r="A653" s="61"/>
      <c r="B653" s="68" t="s">
        <v>314</v>
      </c>
      <c r="C653" s="58">
        <v>322140</v>
      </c>
      <c r="D653" s="59"/>
      <c r="E653" s="59"/>
      <c r="F653" s="59"/>
      <c r="G653" s="58">
        <v>322140</v>
      </c>
      <c r="H653" s="60"/>
    </row>
    <row r="654" spans="1:8" ht="12" x14ac:dyDescent="0.2">
      <c r="A654" s="61"/>
      <c r="B654" s="69"/>
      <c r="C654" s="63">
        <v>300</v>
      </c>
      <c r="D654" s="64"/>
      <c r="E654" s="64"/>
      <c r="F654" s="64"/>
      <c r="G654" s="63">
        <v>300</v>
      </c>
      <c r="H654" s="65"/>
    </row>
    <row r="655" spans="1:8" ht="36" x14ac:dyDescent="0.2">
      <c r="A655" s="61"/>
      <c r="B655" s="68" t="s">
        <v>315</v>
      </c>
      <c r="C655" s="58">
        <v>9100.32</v>
      </c>
      <c r="D655" s="59"/>
      <c r="E655" s="59"/>
      <c r="F655" s="59"/>
      <c r="G655" s="58">
        <v>9100.32</v>
      </c>
      <c r="H655" s="60"/>
    </row>
    <row r="656" spans="1:8" ht="12" x14ac:dyDescent="0.2">
      <c r="A656" s="61"/>
      <c r="B656" s="69"/>
      <c r="C656" s="63">
        <v>2</v>
      </c>
      <c r="D656" s="64"/>
      <c r="E656" s="64"/>
      <c r="F656" s="64"/>
      <c r="G656" s="63">
        <v>2</v>
      </c>
      <c r="H656" s="65"/>
    </row>
    <row r="657" spans="1:8" ht="12" x14ac:dyDescent="0.2">
      <c r="A657" s="61"/>
      <c r="B657" s="68" t="s">
        <v>316</v>
      </c>
      <c r="C657" s="58">
        <v>2028.24</v>
      </c>
      <c r="D657" s="59"/>
      <c r="E657" s="59"/>
      <c r="F657" s="59"/>
      <c r="G657" s="58">
        <v>2028.24</v>
      </c>
      <c r="H657" s="60"/>
    </row>
    <row r="658" spans="1:8" ht="12" x14ac:dyDescent="0.2">
      <c r="A658" s="61"/>
      <c r="B658" s="69"/>
      <c r="C658" s="63">
        <v>18</v>
      </c>
      <c r="D658" s="64"/>
      <c r="E658" s="64"/>
      <c r="F658" s="64"/>
      <c r="G658" s="63">
        <v>18</v>
      </c>
      <c r="H658" s="65"/>
    </row>
    <row r="659" spans="1:8" ht="12" x14ac:dyDescent="0.2">
      <c r="A659" s="61"/>
      <c r="B659" s="68" t="s">
        <v>317</v>
      </c>
      <c r="C659" s="58">
        <v>3068.2</v>
      </c>
      <c r="D659" s="59"/>
      <c r="E659" s="59"/>
      <c r="F659" s="59"/>
      <c r="G659" s="58">
        <v>3068.2</v>
      </c>
      <c r="H659" s="60"/>
    </row>
    <row r="660" spans="1:8" ht="12" x14ac:dyDescent="0.2">
      <c r="A660" s="61"/>
      <c r="B660" s="69"/>
      <c r="C660" s="63">
        <v>29</v>
      </c>
      <c r="D660" s="64"/>
      <c r="E660" s="64"/>
      <c r="F660" s="64"/>
      <c r="G660" s="63">
        <v>29</v>
      </c>
      <c r="H660" s="65"/>
    </row>
    <row r="661" spans="1:8" ht="12" x14ac:dyDescent="0.2">
      <c r="A661" s="61"/>
      <c r="B661" s="68" t="s">
        <v>475</v>
      </c>
      <c r="C661" s="70">
        <v>340</v>
      </c>
      <c r="D661" s="59"/>
      <c r="E661" s="59"/>
      <c r="F661" s="59"/>
      <c r="G661" s="70">
        <v>340</v>
      </c>
      <c r="H661" s="60"/>
    </row>
    <row r="662" spans="1:8" ht="12" x14ac:dyDescent="0.2">
      <c r="A662" s="61"/>
      <c r="B662" s="69"/>
      <c r="C662" s="63">
        <v>400</v>
      </c>
      <c r="D662" s="64"/>
      <c r="E662" s="64"/>
      <c r="F662" s="64"/>
      <c r="G662" s="63">
        <v>400</v>
      </c>
      <c r="H662" s="65"/>
    </row>
    <row r="663" spans="1:8" ht="24" x14ac:dyDescent="0.2">
      <c r="A663" s="61"/>
      <c r="B663" s="68" t="s">
        <v>319</v>
      </c>
      <c r="C663" s="70">
        <v>158.4</v>
      </c>
      <c r="D663" s="59"/>
      <c r="E663" s="59"/>
      <c r="F663" s="59"/>
      <c r="G663" s="70">
        <v>158.4</v>
      </c>
      <c r="H663" s="60"/>
    </row>
    <row r="664" spans="1:8" ht="12" x14ac:dyDescent="0.2">
      <c r="A664" s="61"/>
      <c r="B664" s="69"/>
      <c r="C664" s="63">
        <v>110</v>
      </c>
      <c r="D664" s="64"/>
      <c r="E664" s="64"/>
      <c r="F664" s="64"/>
      <c r="G664" s="63">
        <v>110</v>
      </c>
      <c r="H664" s="65"/>
    </row>
    <row r="665" spans="1:8" ht="36" x14ac:dyDescent="0.2">
      <c r="A665" s="61"/>
      <c r="B665" s="68" t="s">
        <v>320</v>
      </c>
      <c r="C665" s="70">
        <v>334</v>
      </c>
      <c r="D665" s="59"/>
      <c r="E665" s="59"/>
      <c r="F665" s="59"/>
      <c r="G665" s="70">
        <v>334</v>
      </c>
      <c r="H665" s="60"/>
    </row>
    <row r="666" spans="1:8" ht="12" x14ac:dyDescent="0.2">
      <c r="A666" s="61"/>
      <c r="B666" s="69"/>
      <c r="C666" s="63">
        <v>20</v>
      </c>
      <c r="D666" s="64"/>
      <c r="E666" s="64"/>
      <c r="F666" s="64"/>
      <c r="G666" s="63">
        <v>20</v>
      </c>
      <c r="H666" s="65"/>
    </row>
    <row r="667" spans="1:8" ht="36" x14ac:dyDescent="0.2">
      <c r="A667" s="61"/>
      <c r="B667" s="68" t="s">
        <v>321</v>
      </c>
      <c r="C667" s="70">
        <v>632</v>
      </c>
      <c r="D667" s="59"/>
      <c r="E667" s="59"/>
      <c r="F667" s="59"/>
      <c r="G667" s="70">
        <v>632</v>
      </c>
      <c r="H667" s="60"/>
    </row>
    <row r="668" spans="1:8" ht="12" x14ac:dyDescent="0.2">
      <c r="A668" s="61"/>
      <c r="B668" s="69"/>
      <c r="C668" s="63">
        <v>16</v>
      </c>
      <c r="D668" s="64"/>
      <c r="E668" s="64"/>
      <c r="F668" s="64"/>
      <c r="G668" s="63">
        <v>16</v>
      </c>
      <c r="H668" s="65"/>
    </row>
    <row r="669" spans="1:8" ht="24" x14ac:dyDescent="0.2">
      <c r="A669" s="61"/>
      <c r="B669" s="68" t="s">
        <v>322</v>
      </c>
      <c r="C669" s="58">
        <v>11559</v>
      </c>
      <c r="D669" s="59"/>
      <c r="E669" s="59"/>
      <c r="F669" s="59"/>
      <c r="G669" s="58">
        <v>11559</v>
      </c>
      <c r="H669" s="60"/>
    </row>
    <row r="670" spans="1:8" ht="12" x14ac:dyDescent="0.2">
      <c r="A670" s="61"/>
      <c r="B670" s="69"/>
      <c r="C670" s="63">
        <v>3</v>
      </c>
      <c r="D670" s="64"/>
      <c r="E670" s="64"/>
      <c r="F670" s="64"/>
      <c r="G670" s="63">
        <v>3</v>
      </c>
      <c r="H670" s="65"/>
    </row>
    <row r="671" spans="1:8" ht="24" x14ac:dyDescent="0.2">
      <c r="A671" s="61"/>
      <c r="B671" s="68" t="s">
        <v>323</v>
      </c>
      <c r="C671" s="58">
        <v>1347.66</v>
      </c>
      <c r="D671" s="59"/>
      <c r="E671" s="59"/>
      <c r="F671" s="59"/>
      <c r="G671" s="58">
        <v>1347.66</v>
      </c>
      <c r="H671" s="60"/>
    </row>
    <row r="672" spans="1:8" ht="12" x14ac:dyDescent="0.2">
      <c r="A672" s="61"/>
      <c r="B672" s="69"/>
      <c r="C672" s="63">
        <v>21</v>
      </c>
      <c r="D672" s="64"/>
      <c r="E672" s="64"/>
      <c r="F672" s="64"/>
      <c r="G672" s="63">
        <v>21</v>
      </c>
      <c r="H672" s="65"/>
    </row>
    <row r="673" spans="1:8" ht="24" x14ac:dyDescent="0.2">
      <c r="A673" s="61"/>
      <c r="B673" s="68" t="s">
        <v>324</v>
      </c>
      <c r="C673" s="58">
        <v>7552</v>
      </c>
      <c r="D673" s="59"/>
      <c r="E673" s="59"/>
      <c r="F673" s="59"/>
      <c r="G673" s="58">
        <v>7552</v>
      </c>
      <c r="H673" s="60"/>
    </row>
    <row r="674" spans="1:8" ht="12" x14ac:dyDescent="0.2">
      <c r="A674" s="61"/>
      <c r="B674" s="69"/>
      <c r="C674" s="63">
        <v>32</v>
      </c>
      <c r="D674" s="64"/>
      <c r="E674" s="64"/>
      <c r="F674" s="64"/>
      <c r="G674" s="63">
        <v>32</v>
      </c>
      <c r="H674" s="65"/>
    </row>
    <row r="675" spans="1:8" ht="12" x14ac:dyDescent="0.2">
      <c r="A675" s="61"/>
      <c r="B675" s="68" t="s">
        <v>325</v>
      </c>
      <c r="C675" s="70">
        <v>5.25</v>
      </c>
      <c r="D675" s="59"/>
      <c r="E675" s="59"/>
      <c r="F675" s="59"/>
      <c r="G675" s="70">
        <v>5.25</v>
      </c>
      <c r="H675" s="60"/>
    </row>
    <row r="676" spans="1:8" ht="12" x14ac:dyDescent="0.2">
      <c r="A676" s="61"/>
      <c r="B676" s="69"/>
      <c r="C676" s="63">
        <v>1</v>
      </c>
      <c r="D676" s="64"/>
      <c r="E676" s="64"/>
      <c r="F676" s="64"/>
      <c r="G676" s="63">
        <v>1</v>
      </c>
      <c r="H676" s="65"/>
    </row>
    <row r="677" spans="1:8" ht="12" x14ac:dyDescent="0.2">
      <c r="A677" s="61"/>
      <c r="B677" s="68" t="s">
        <v>326</v>
      </c>
      <c r="C677" s="70">
        <v>360</v>
      </c>
      <c r="D677" s="59"/>
      <c r="E677" s="59"/>
      <c r="F677" s="59"/>
      <c r="G677" s="70">
        <v>360</v>
      </c>
      <c r="H677" s="60"/>
    </row>
    <row r="678" spans="1:8" ht="12" x14ac:dyDescent="0.2">
      <c r="A678" s="61"/>
      <c r="B678" s="69"/>
      <c r="C678" s="63">
        <v>4</v>
      </c>
      <c r="D678" s="64"/>
      <c r="E678" s="64"/>
      <c r="F678" s="64"/>
      <c r="G678" s="63">
        <v>4</v>
      </c>
      <c r="H678" s="65"/>
    </row>
    <row r="679" spans="1:8" ht="24" x14ac:dyDescent="0.2">
      <c r="A679" s="61"/>
      <c r="B679" s="68" t="s">
        <v>327</v>
      </c>
      <c r="C679" s="58">
        <v>4152.54</v>
      </c>
      <c r="D679" s="59"/>
      <c r="E679" s="59"/>
      <c r="F679" s="59"/>
      <c r="G679" s="58">
        <v>4152.54</v>
      </c>
      <c r="H679" s="60"/>
    </row>
    <row r="680" spans="1:8" ht="12" x14ac:dyDescent="0.2">
      <c r="A680" s="61"/>
      <c r="B680" s="69"/>
      <c r="C680" s="63">
        <v>1</v>
      </c>
      <c r="D680" s="64"/>
      <c r="E680" s="64"/>
      <c r="F680" s="64"/>
      <c r="G680" s="63">
        <v>1</v>
      </c>
      <c r="H680" s="65"/>
    </row>
    <row r="681" spans="1:8" ht="12" x14ac:dyDescent="0.2">
      <c r="A681" s="61"/>
      <c r="B681" s="68" t="s">
        <v>328</v>
      </c>
      <c r="C681" s="58">
        <v>1016.95</v>
      </c>
      <c r="D681" s="59"/>
      <c r="E681" s="59"/>
      <c r="F681" s="59"/>
      <c r="G681" s="58">
        <v>1016.95</v>
      </c>
      <c r="H681" s="60"/>
    </row>
    <row r="682" spans="1:8" ht="12" x14ac:dyDescent="0.2">
      <c r="A682" s="61"/>
      <c r="B682" s="69"/>
      <c r="C682" s="63">
        <v>1</v>
      </c>
      <c r="D682" s="64"/>
      <c r="E682" s="64"/>
      <c r="F682" s="64"/>
      <c r="G682" s="63">
        <v>1</v>
      </c>
      <c r="H682" s="65"/>
    </row>
    <row r="683" spans="1:8" ht="24" x14ac:dyDescent="0.2">
      <c r="A683" s="61"/>
      <c r="B683" s="68" t="s">
        <v>329</v>
      </c>
      <c r="C683" s="70">
        <v>633.88</v>
      </c>
      <c r="D683" s="59"/>
      <c r="E683" s="59"/>
      <c r="F683" s="59"/>
      <c r="G683" s="70">
        <v>633.88</v>
      </c>
      <c r="H683" s="60"/>
    </row>
    <row r="684" spans="1:8" ht="12" x14ac:dyDescent="0.2">
      <c r="A684" s="61"/>
      <c r="B684" s="69"/>
      <c r="C684" s="63">
        <v>4</v>
      </c>
      <c r="D684" s="64"/>
      <c r="E684" s="64"/>
      <c r="F684" s="64"/>
      <c r="G684" s="63">
        <v>4</v>
      </c>
      <c r="H684" s="65"/>
    </row>
    <row r="685" spans="1:8" ht="24" x14ac:dyDescent="0.2">
      <c r="A685" s="61"/>
      <c r="B685" s="68" t="s">
        <v>330</v>
      </c>
      <c r="C685" s="58">
        <v>1828.5</v>
      </c>
      <c r="D685" s="59"/>
      <c r="E685" s="59"/>
      <c r="F685" s="59"/>
      <c r="G685" s="58">
        <v>1828.5</v>
      </c>
      <c r="H685" s="60"/>
    </row>
    <row r="686" spans="1:8" ht="12" x14ac:dyDescent="0.2">
      <c r="A686" s="61"/>
      <c r="B686" s="69"/>
      <c r="C686" s="63">
        <v>26.5</v>
      </c>
      <c r="D686" s="64"/>
      <c r="E686" s="64"/>
      <c r="F686" s="64"/>
      <c r="G686" s="63">
        <v>26.5</v>
      </c>
      <c r="H686" s="65"/>
    </row>
    <row r="687" spans="1:8" ht="12" x14ac:dyDescent="0.2">
      <c r="A687" s="61"/>
      <c r="B687" s="68" t="s">
        <v>331</v>
      </c>
      <c r="C687" s="70">
        <v>435.79</v>
      </c>
      <c r="D687" s="59"/>
      <c r="E687" s="59"/>
      <c r="F687" s="59"/>
      <c r="G687" s="70">
        <v>435.79</v>
      </c>
      <c r="H687" s="60"/>
    </row>
    <row r="688" spans="1:8" ht="12" x14ac:dyDescent="0.2">
      <c r="A688" s="61"/>
      <c r="B688" s="69"/>
      <c r="C688" s="63">
        <v>7.1</v>
      </c>
      <c r="D688" s="64"/>
      <c r="E688" s="64"/>
      <c r="F688" s="64"/>
      <c r="G688" s="63">
        <v>7.1</v>
      </c>
      <c r="H688" s="65"/>
    </row>
    <row r="689" spans="1:8" ht="12" x14ac:dyDescent="0.2">
      <c r="A689" s="61"/>
      <c r="B689" s="68" t="s">
        <v>332</v>
      </c>
      <c r="C689" s="70">
        <v>449.8</v>
      </c>
      <c r="D689" s="59"/>
      <c r="E689" s="59"/>
      <c r="F689" s="59"/>
      <c r="G689" s="70">
        <v>449.8</v>
      </c>
      <c r="H689" s="60"/>
    </row>
    <row r="690" spans="1:8" ht="12" x14ac:dyDescent="0.2">
      <c r="A690" s="61"/>
      <c r="B690" s="69"/>
      <c r="C690" s="63">
        <v>5.2</v>
      </c>
      <c r="D690" s="64"/>
      <c r="E690" s="64"/>
      <c r="F690" s="64"/>
      <c r="G690" s="63">
        <v>5.2</v>
      </c>
      <c r="H690" s="65"/>
    </row>
    <row r="691" spans="1:8" ht="12" x14ac:dyDescent="0.2">
      <c r="A691" s="61"/>
      <c r="B691" s="68" t="s">
        <v>333</v>
      </c>
      <c r="C691" s="70">
        <v>12.18</v>
      </c>
      <c r="D691" s="59"/>
      <c r="E691" s="59"/>
      <c r="F691" s="59"/>
      <c r="G691" s="70">
        <v>12.18</v>
      </c>
      <c r="H691" s="60"/>
    </row>
    <row r="692" spans="1:8" ht="12" x14ac:dyDescent="0.2">
      <c r="A692" s="61"/>
      <c r="B692" s="69"/>
      <c r="C692" s="63">
        <v>0.2</v>
      </c>
      <c r="D692" s="64"/>
      <c r="E692" s="64"/>
      <c r="F692" s="64"/>
      <c r="G692" s="63">
        <v>0.2</v>
      </c>
      <c r="H692" s="65"/>
    </row>
    <row r="693" spans="1:8" ht="24" x14ac:dyDescent="0.2">
      <c r="A693" s="61"/>
      <c r="B693" s="68" t="s">
        <v>334</v>
      </c>
      <c r="C693" s="58">
        <v>15084.75</v>
      </c>
      <c r="D693" s="59"/>
      <c r="E693" s="59"/>
      <c r="F693" s="59"/>
      <c r="G693" s="58">
        <v>15084.75</v>
      </c>
      <c r="H693" s="60"/>
    </row>
    <row r="694" spans="1:8" ht="12" x14ac:dyDescent="0.2">
      <c r="A694" s="61"/>
      <c r="B694" s="69"/>
      <c r="C694" s="63">
        <v>2</v>
      </c>
      <c r="D694" s="64"/>
      <c r="E694" s="64"/>
      <c r="F694" s="64"/>
      <c r="G694" s="63">
        <v>2</v>
      </c>
      <c r="H694" s="65"/>
    </row>
    <row r="695" spans="1:8" ht="24" x14ac:dyDescent="0.2">
      <c r="A695" s="61"/>
      <c r="B695" s="68" t="s">
        <v>335</v>
      </c>
      <c r="C695" s="58">
        <v>4454.62</v>
      </c>
      <c r="D695" s="59"/>
      <c r="E695" s="59"/>
      <c r="F695" s="59"/>
      <c r="G695" s="58">
        <v>4454.62</v>
      </c>
      <c r="H695" s="60"/>
    </row>
    <row r="696" spans="1:8" ht="12" x14ac:dyDescent="0.2">
      <c r="A696" s="61"/>
      <c r="B696" s="69"/>
      <c r="C696" s="63">
        <v>90</v>
      </c>
      <c r="D696" s="64"/>
      <c r="E696" s="64"/>
      <c r="F696" s="64"/>
      <c r="G696" s="63">
        <v>90</v>
      </c>
      <c r="H696" s="65"/>
    </row>
    <row r="697" spans="1:8" ht="12" x14ac:dyDescent="0.2">
      <c r="A697" s="61"/>
      <c r="B697" s="68" t="s">
        <v>336</v>
      </c>
      <c r="C697" s="70">
        <v>272.41000000000003</v>
      </c>
      <c r="D697" s="59"/>
      <c r="E697" s="59"/>
      <c r="F697" s="59"/>
      <c r="G697" s="70">
        <v>272.41000000000003</v>
      </c>
      <c r="H697" s="60"/>
    </row>
    <row r="698" spans="1:8" ht="12" x14ac:dyDescent="0.2">
      <c r="A698" s="61"/>
      <c r="B698" s="69"/>
      <c r="C698" s="63">
        <v>2</v>
      </c>
      <c r="D698" s="64"/>
      <c r="E698" s="64"/>
      <c r="F698" s="64"/>
      <c r="G698" s="63">
        <v>2</v>
      </c>
      <c r="H698" s="65"/>
    </row>
    <row r="699" spans="1:8" ht="12" x14ac:dyDescent="0.2">
      <c r="A699" s="61"/>
      <c r="B699" s="68" t="s">
        <v>337</v>
      </c>
      <c r="C699" s="70">
        <v>423.73</v>
      </c>
      <c r="D699" s="59"/>
      <c r="E699" s="59"/>
      <c r="F699" s="59"/>
      <c r="G699" s="70">
        <v>423.73</v>
      </c>
      <c r="H699" s="60"/>
    </row>
    <row r="700" spans="1:8" ht="12" x14ac:dyDescent="0.2">
      <c r="A700" s="61"/>
      <c r="B700" s="69"/>
      <c r="C700" s="63">
        <v>1</v>
      </c>
      <c r="D700" s="64"/>
      <c r="E700" s="64"/>
      <c r="F700" s="64"/>
      <c r="G700" s="63">
        <v>1</v>
      </c>
      <c r="H700" s="65"/>
    </row>
    <row r="701" spans="1:8" ht="24" x14ac:dyDescent="0.2">
      <c r="A701" s="61"/>
      <c r="B701" s="68" t="s">
        <v>476</v>
      </c>
      <c r="C701" s="58">
        <v>3813.56</v>
      </c>
      <c r="D701" s="59"/>
      <c r="E701" s="59"/>
      <c r="F701" s="59"/>
      <c r="G701" s="58">
        <v>3813.56</v>
      </c>
      <c r="H701" s="60"/>
    </row>
    <row r="702" spans="1:8" ht="12" x14ac:dyDescent="0.2">
      <c r="A702" s="61"/>
      <c r="B702" s="69"/>
      <c r="C702" s="63">
        <v>1</v>
      </c>
      <c r="D702" s="64"/>
      <c r="E702" s="64"/>
      <c r="F702" s="64"/>
      <c r="G702" s="63">
        <v>1</v>
      </c>
      <c r="H702" s="65"/>
    </row>
    <row r="703" spans="1:8" ht="12" x14ac:dyDescent="0.2">
      <c r="A703" s="61"/>
      <c r="B703" s="68" t="s">
        <v>339</v>
      </c>
      <c r="C703" s="58">
        <v>3725.8</v>
      </c>
      <c r="D703" s="59"/>
      <c r="E703" s="59"/>
      <c r="F703" s="59"/>
      <c r="G703" s="58">
        <v>3725.8</v>
      </c>
      <c r="H703" s="60"/>
    </row>
    <row r="704" spans="1:8" ht="12" x14ac:dyDescent="0.2">
      <c r="A704" s="61"/>
      <c r="B704" s="69"/>
      <c r="C704" s="63">
        <v>1</v>
      </c>
      <c r="D704" s="64"/>
      <c r="E704" s="64"/>
      <c r="F704" s="64"/>
      <c r="G704" s="63">
        <v>1</v>
      </c>
      <c r="H704" s="65"/>
    </row>
    <row r="705" spans="1:8" ht="24" x14ac:dyDescent="0.2">
      <c r="A705" s="61"/>
      <c r="B705" s="66" t="s">
        <v>25</v>
      </c>
      <c r="C705" s="59"/>
      <c r="D705" s="59"/>
      <c r="E705" s="58">
        <v>3203537.1</v>
      </c>
      <c r="F705" s="59"/>
      <c r="G705" s="58">
        <v>3203537.1</v>
      </c>
      <c r="H705" s="60"/>
    </row>
    <row r="706" spans="1:8" ht="12" x14ac:dyDescent="0.2">
      <c r="A706" s="61"/>
      <c r="B706" s="67"/>
      <c r="C706" s="64"/>
      <c r="D706" s="64"/>
      <c r="E706" s="71">
        <v>1537.395</v>
      </c>
      <c r="F706" s="64"/>
      <c r="G706" s="71">
        <v>1537.395</v>
      </c>
      <c r="H706" s="65"/>
    </row>
    <row r="707" spans="1:8" ht="12" x14ac:dyDescent="0.2">
      <c r="A707" s="61"/>
      <c r="B707" s="68" t="s">
        <v>340</v>
      </c>
      <c r="C707" s="59"/>
      <c r="D707" s="59"/>
      <c r="E707" s="58">
        <v>4136.58</v>
      </c>
      <c r="F707" s="59"/>
      <c r="G707" s="58">
        <v>4136.58</v>
      </c>
      <c r="H707" s="60"/>
    </row>
    <row r="708" spans="1:8" ht="12" x14ac:dyDescent="0.2">
      <c r="A708" s="61"/>
      <c r="B708" s="69"/>
      <c r="C708" s="64"/>
      <c r="D708" s="64"/>
      <c r="E708" s="63">
        <v>48</v>
      </c>
      <c r="F708" s="64"/>
      <c r="G708" s="63">
        <v>48</v>
      </c>
      <c r="H708" s="65"/>
    </row>
    <row r="709" spans="1:8" ht="24" x14ac:dyDescent="0.2">
      <c r="A709" s="61"/>
      <c r="B709" s="68" t="s">
        <v>341</v>
      </c>
      <c r="C709" s="59"/>
      <c r="D709" s="59"/>
      <c r="E709" s="58">
        <v>131831.67999999999</v>
      </c>
      <c r="F709" s="59"/>
      <c r="G709" s="58">
        <v>131831.67999999999</v>
      </c>
      <c r="H709" s="60"/>
    </row>
    <row r="710" spans="1:8" ht="12" x14ac:dyDescent="0.2">
      <c r="A710" s="61"/>
      <c r="B710" s="69"/>
      <c r="C710" s="64"/>
      <c r="D710" s="64"/>
      <c r="E710" s="63">
        <v>3.036</v>
      </c>
      <c r="F710" s="64"/>
      <c r="G710" s="63">
        <v>3.036</v>
      </c>
      <c r="H710" s="65"/>
    </row>
    <row r="711" spans="1:8" ht="12" x14ac:dyDescent="0.2">
      <c r="A711" s="61"/>
      <c r="B711" s="68" t="s">
        <v>342</v>
      </c>
      <c r="C711" s="59"/>
      <c r="D711" s="59"/>
      <c r="E711" s="58">
        <v>4881.3599999999997</v>
      </c>
      <c r="F711" s="59"/>
      <c r="G711" s="58">
        <v>4881.3599999999997</v>
      </c>
      <c r="H711" s="60"/>
    </row>
    <row r="712" spans="1:8" ht="12" x14ac:dyDescent="0.2">
      <c r="A712" s="61"/>
      <c r="B712" s="69"/>
      <c r="C712" s="64"/>
      <c r="D712" s="64"/>
      <c r="E712" s="63">
        <v>0.6</v>
      </c>
      <c r="F712" s="64"/>
      <c r="G712" s="63">
        <v>0.6</v>
      </c>
      <c r="H712" s="65"/>
    </row>
    <row r="713" spans="1:8" ht="12" x14ac:dyDescent="0.2">
      <c r="A713" s="61"/>
      <c r="B713" s="68" t="s">
        <v>343</v>
      </c>
      <c r="C713" s="59"/>
      <c r="D713" s="59"/>
      <c r="E713" s="58">
        <v>14187.23</v>
      </c>
      <c r="F713" s="59"/>
      <c r="G713" s="58">
        <v>14187.23</v>
      </c>
      <c r="H713" s="60"/>
    </row>
    <row r="714" spans="1:8" ht="12" x14ac:dyDescent="0.2">
      <c r="A714" s="61"/>
      <c r="B714" s="69"/>
      <c r="C714" s="64"/>
      <c r="D714" s="64"/>
      <c r="E714" s="63">
        <v>2</v>
      </c>
      <c r="F714" s="64"/>
      <c r="G714" s="63">
        <v>2</v>
      </c>
      <c r="H714" s="65"/>
    </row>
    <row r="715" spans="1:8" ht="24" x14ac:dyDescent="0.2">
      <c r="A715" s="61"/>
      <c r="B715" s="68" t="s">
        <v>344</v>
      </c>
      <c r="C715" s="59"/>
      <c r="D715" s="59"/>
      <c r="E715" s="58">
        <v>1735.59</v>
      </c>
      <c r="F715" s="59"/>
      <c r="G715" s="58">
        <v>1735.59</v>
      </c>
      <c r="H715" s="60"/>
    </row>
    <row r="716" spans="1:8" ht="12" x14ac:dyDescent="0.2">
      <c r="A716" s="61"/>
      <c r="B716" s="69"/>
      <c r="C716" s="64"/>
      <c r="D716" s="64"/>
      <c r="E716" s="63">
        <v>1</v>
      </c>
      <c r="F716" s="64"/>
      <c r="G716" s="63">
        <v>1</v>
      </c>
      <c r="H716" s="65"/>
    </row>
    <row r="717" spans="1:8" ht="24" x14ac:dyDescent="0.2">
      <c r="A717" s="61"/>
      <c r="B717" s="68" t="s">
        <v>345</v>
      </c>
      <c r="C717" s="59"/>
      <c r="D717" s="59"/>
      <c r="E717" s="58">
        <v>1735.59</v>
      </c>
      <c r="F717" s="59"/>
      <c r="G717" s="58">
        <v>1735.59</v>
      </c>
      <c r="H717" s="60"/>
    </row>
    <row r="718" spans="1:8" ht="12" x14ac:dyDescent="0.2">
      <c r="A718" s="61"/>
      <c r="B718" s="69"/>
      <c r="C718" s="64"/>
      <c r="D718" s="64"/>
      <c r="E718" s="63">
        <v>1</v>
      </c>
      <c r="F718" s="64"/>
      <c r="G718" s="63">
        <v>1</v>
      </c>
      <c r="H718" s="65"/>
    </row>
    <row r="719" spans="1:8" ht="24" x14ac:dyDescent="0.2">
      <c r="A719" s="61"/>
      <c r="B719" s="68" t="s">
        <v>346</v>
      </c>
      <c r="C719" s="59"/>
      <c r="D719" s="59"/>
      <c r="E719" s="70">
        <v>787.53</v>
      </c>
      <c r="F719" s="59"/>
      <c r="G719" s="70">
        <v>787.53</v>
      </c>
      <c r="H719" s="60"/>
    </row>
    <row r="720" spans="1:8" ht="12" x14ac:dyDescent="0.2">
      <c r="A720" s="61"/>
      <c r="B720" s="69"/>
      <c r="C720" s="64"/>
      <c r="D720" s="64"/>
      <c r="E720" s="63">
        <v>1</v>
      </c>
      <c r="F720" s="64"/>
      <c r="G720" s="63">
        <v>1</v>
      </c>
      <c r="H720" s="65"/>
    </row>
    <row r="721" spans="1:8" ht="60" x14ac:dyDescent="0.2">
      <c r="A721" s="61"/>
      <c r="B721" s="68" t="s">
        <v>347</v>
      </c>
      <c r="C721" s="59"/>
      <c r="D721" s="59"/>
      <c r="E721" s="58">
        <v>14962.4</v>
      </c>
      <c r="F721" s="59"/>
      <c r="G721" s="58">
        <v>14962.4</v>
      </c>
      <c r="H721" s="60"/>
    </row>
    <row r="722" spans="1:8" ht="12" x14ac:dyDescent="0.2">
      <c r="A722" s="61"/>
      <c r="B722" s="69"/>
      <c r="C722" s="64"/>
      <c r="D722" s="64"/>
      <c r="E722" s="63">
        <v>2</v>
      </c>
      <c r="F722" s="64"/>
      <c r="G722" s="63">
        <v>2</v>
      </c>
      <c r="H722" s="65"/>
    </row>
    <row r="723" spans="1:8" ht="48" x14ac:dyDescent="0.2">
      <c r="A723" s="61"/>
      <c r="B723" s="68" t="s">
        <v>348</v>
      </c>
      <c r="C723" s="59"/>
      <c r="D723" s="59"/>
      <c r="E723" s="58">
        <v>17383.419999999998</v>
      </c>
      <c r="F723" s="59"/>
      <c r="G723" s="58">
        <v>17383.419999999998</v>
      </c>
      <c r="H723" s="60"/>
    </row>
    <row r="724" spans="1:8" ht="12" x14ac:dyDescent="0.2">
      <c r="A724" s="61"/>
      <c r="B724" s="69"/>
      <c r="C724" s="64"/>
      <c r="D724" s="64"/>
      <c r="E724" s="63">
        <v>1</v>
      </c>
      <c r="F724" s="64"/>
      <c r="G724" s="63">
        <v>1</v>
      </c>
      <c r="H724" s="65"/>
    </row>
    <row r="725" spans="1:8" ht="48" x14ac:dyDescent="0.2">
      <c r="A725" s="61"/>
      <c r="B725" s="68" t="s">
        <v>349</v>
      </c>
      <c r="C725" s="59"/>
      <c r="D725" s="59"/>
      <c r="E725" s="58">
        <v>16100</v>
      </c>
      <c r="F725" s="59"/>
      <c r="G725" s="58">
        <v>16100</v>
      </c>
      <c r="H725" s="60"/>
    </row>
    <row r="726" spans="1:8" ht="12" x14ac:dyDescent="0.2">
      <c r="A726" s="61"/>
      <c r="B726" s="69"/>
      <c r="C726" s="64"/>
      <c r="D726" s="64"/>
      <c r="E726" s="63">
        <v>1</v>
      </c>
      <c r="F726" s="64"/>
      <c r="G726" s="63">
        <v>1</v>
      </c>
      <c r="H726" s="65"/>
    </row>
    <row r="727" spans="1:8" ht="12" x14ac:dyDescent="0.2">
      <c r="A727" s="61"/>
      <c r="B727" s="68" t="s">
        <v>350</v>
      </c>
      <c r="C727" s="59"/>
      <c r="D727" s="59"/>
      <c r="E727" s="58">
        <v>4924.49</v>
      </c>
      <c r="F727" s="59"/>
      <c r="G727" s="58">
        <v>4924.49</v>
      </c>
      <c r="H727" s="60"/>
    </row>
    <row r="728" spans="1:8" ht="12" x14ac:dyDescent="0.2">
      <c r="A728" s="61"/>
      <c r="B728" s="69"/>
      <c r="C728" s="64"/>
      <c r="D728" s="64"/>
      <c r="E728" s="63">
        <v>3</v>
      </c>
      <c r="F728" s="64"/>
      <c r="G728" s="63">
        <v>3</v>
      </c>
      <c r="H728" s="65"/>
    </row>
    <row r="729" spans="1:8" ht="12" x14ac:dyDescent="0.2">
      <c r="A729" s="61"/>
      <c r="B729" s="68" t="s">
        <v>351</v>
      </c>
      <c r="C729" s="59"/>
      <c r="D729" s="59"/>
      <c r="E729" s="58">
        <v>6560.68</v>
      </c>
      <c r="F729" s="59"/>
      <c r="G729" s="58">
        <v>6560.68</v>
      </c>
      <c r="H729" s="60"/>
    </row>
    <row r="730" spans="1:8" ht="12" x14ac:dyDescent="0.2">
      <c r="A730" s="61"/>
      <c r="B730" s="69"/>
      <c r="C730" s="64"/>
      <c r="D730" s="64"/>
      <c r="E730" s="63">
        <v>4</v>
      </c>
      <c r="F730" s="64"/>
      <c r="G730" s="63">
        <v>4</v>
      </c>
      <c r="H730" s="65"/>
    </row>
    <row r="731" spans="1:8" ht="24" x14ac:dyDescent="0.2">
      <c r="A731" s="61"/>
      <c r="B731" s="68" t="s">
        <v>352</v>
      </c>
      <c r="C731" s="59"/>
      <c r="D731" s="59"/>
      <c r="E731" s="58">
        <v>12128.4</v>
      </c>
      <c r="F731" s="59"/>
      <c r="G731" s="58">
        <v>12128.4</v>
      </c>
      <c r="H731" s="60"/>
    </row>
    <row r="732" spans="1:8" ht="12" x14ac:dyDescent="0.2">
      <c r="A732" s="61"/>
      <c r="B732" s="69"/>
      <c r="C732" s="64"/>
      <c r="D732" s="64"/>
      <c r="E732" s="63">
        <v>4</v>
      </c>
      <c r="F732" s="64"/>
      <c r="G732" s="63">
        <v>4</v>
      </c>
      <c r="H732" s="65"/>
    </row>
    <row r="733" spans="1:8" ht="36" x14ac:dyDescent="0.2">
      <c r="A733" s="61"/>
      <c r="B733" s="68" t="s">
        <v>353</v>
      </c>
      <c r="C733" s="59"/>
      <c r="D733" s="59"/>
      <c r="E733" s="58">
        <v>173578</v>
      </c>
      <c r="F733" s="59"/>
      <c r="G733" s="58">
        <v>173578</v>
      </c>
      <c r="H733" s="60"/>
    </row>
    <row r="734" spans="1:8" ht="12" x14ac:dyDescent="0.2">
      <c r="A734" s="61"/>
      <c r="B734" s="69"/>
      <c r="C734" s="64"/>
      <c r="D734" s="64"/>
      <c r="E734" s="63">
        <v>1</v>
      </c>
      <c r="F734" s="64"/>
      <c r="G734" s="63">
        <v>1</v>
      </c>
      <c r="H734" s="65"/>
    </row>
    <row r="735" spans="1:8" ht="24" x14ac:dyDescent="0.2">
      <c r="A735" s="61"/>
      <c r="B735" s="68" t="s">
        <v>354</v>
      </c>
      <c r="C735" s="59"/>
      <c r="D735" s="59"/>
      <c r="E735" s="58">
        <v>358405.6</v>
      </c>
      <c r="F735" s="59"/>
      <c r="G735" s="58">
        <v>358405.6</v>
      </c>
      <c r="H735" s="60"/>
    </row>
    <row r="736" spans="1:8" ht="12" x14ac:dyDescent="0.2">
      <c r="A736" s="61"/>
      <c r="B736" s="69"/>
      <c r="C736" s="64"/>
      <c r="D736" s="64"/>
      <c r="E736" s="63">
        <v>2</v>
      </c>
      <c r="F736" s="64"/>
      <c r="G736" s="63">
        <v>2</v>
      </c>
      <c r="H736" s="65"/>
    </row>
    <row r="737" spans="1:8" ht="24" x14ac:dyDescent="0.2">
      <c r="A737" s="61"/>
      <c r="B737" s="68" t="s">
        <v>355</v>
      </c>
      <c r="C737" s="59"/>
      <c r="D737" s="59"/>
      <c r="E737" s="58">
        <v>86390.79</v>
      </c>
      <c r="F737" s="59"/>
      <c r="G737" s="58">
        <v>86390.79</v>
      </c>
      <c r="H737" s="60"/>
    </row>
    <row r="738" spans="1:8" ht="12" x14ac:dyDescent="0.2">
      <c r="A738" s="61"/>
      <c r="B738" s="69"/>
      <c r="C738" s="64"/>
      <c r="D738" s="64"/>
      <c r="E738" s="63">
        <v>1</v>
      </c>
      <c r="F738" s="64"/>
      <c r="G738" s="63">
        <v>1</v>
      </c>
      <c r="H738" s="65"/>
    </row>
    <row r="739" spans="1:8" ht="72" x14ac:dyDescent="0.2">
      <c r="A739" s="61"/>
      <c r="B739" s="68" t="s">
        <v>356</v>
      </c>
      <c r="C739" s="59"/>
      <c r="D739" s="59"/>
      <c r="E739" s="58">
        <v>7752.6</v>
      </c>
      <c r="F739" s="59"/>
      <c r="G739" s="58">
        <v>7752.6</v>
      </c>
      <c r="H739" s="60"/>
    </row>
    <row r="740" spans="1:8" ht="12" x14ac:dyDescent="0.2">
      <c r="A740" s="61"/>
      <c r="B740" s="69"/>
      <c r="C740" s="64"/>
      <c r="D740" s="64"/>
      <c r="E740" s="63">
        <v>1</v>
      </c>
      <c r="F740" s="64"/>
      <c r="G740" s="63">
        <v>1</v>
      </c>
      <c r="H740" s="65"/>
    </row>
    <row r="741" spans="1:8" ht="24" x14ac:dyDescent="0.2">
      <c r="A741" s="61"/>
      <c r="B741" s="68" t="s">
        <v>357</v>
      </c>
      <c r="C741" s="59"/>
      <c r="D741" s="59"/>
      <c r="E741" s="58">
        <v>18880</v>
      </c>
      <c r="F741" s="59"/>
      <c r="G741" s="58">
        <v>18880</v>
      </c>
      <c r="H741" s="60"/>
    </row>
    <row r="742" spans="1:8" ht="12" x14ac:dyDescent="0.2">
      <c r="A742" s="61"/>
      <c r="B742" s="69"/>
      <c r="C742" s="64"/>
      <c r="D742" s="64"/>
      <c r="E742" s="63">
        <v>2</v>
      </c>
      <c r="F742" s="64"/>
      <c r="G742" s="63">
        <v>2</v>
      </c>
      <c r="H742" s="65"/>
    </row>
    <row r="743" spans="1:8" ht="24" x14ac:dyDescent="0.2">
      <c r="A743" s="61"/>
      <c r="B743" s="68" t="s">
        <v>358</v>
      </c>
      <c r="C743" s="59"/>
      <c r="D743" s="59"/>
      <c r="E743" s="70">
        <v>234.78</v>
      </c>
      <c r="F743" s="59"/>
      <c r="G743" s="70">
        <v>234.78</v>
      </c>
      <c r="H743" s="60"/>
    </row>
    <row r="744" spans="1:8" ht="12" x14ac:dyDescent="0.2">
      <c r="A744" s="61"/>
      <c r="B744" s="69"/>
      <c r="C744" s="64"/>
      <c r="D744" s="64"/>
      <c r="E744" s="63">
        <v>14</v>
      </c>
      <c r="F744" s="64"/>
      <c r="G744" s="63">
        <v>14</v>
      </c>
      <c r="H744" s="65"/>
    </row>
    <row r="745" spans="1:8" ht="24" x14ac:dyDescent="0.2">
      <c r="A745" s="61"/>
      <c r="B745" s="68" t="s">
        <v>359</v>
      </c>
      <c r="C745" s="59"/>
      <c r="D745" s="59"/>
      <c r="E745" s="58">
        <v>690000</v>
      </c>
      <c r="F745" s="59"/>
      <c r="G745" s="58">
        <v>690000</v>
      </c>
      <c r="H745" s="60"/>
    </row>
    <row r="746" spans="1:8" ht="12" x14ac:dyDescent="0.2">
      <c r="A746" s="61"/>
      <c r="B746" s="69"/>
      <c r="C746" s="64"/>
      <c r="D746" s="64"/>
      <c r="E746" s="63">
        <v>6</v>
      </c>
      <c r="F746" s="64"/>
      <c r="G746" s="63">
        <v>6</v>
      </c>
      <c r="H746" s="65"/>
    </row>
    <row r="747" spans="1:8" ht="24" x14ac:dyDescent="0.2">
      <c r="A747" s="61"/>
      <c r="B747" s="68" t="s">
        <v>360</v>
      </c>
      <c r="C747" s="59"/>
      <c r="D747" s="59"/>
      <c r="E747" s="58">
        <v>20745.21</v>
      </c>
      <c r="F747" s="59"/>
      <c r="G747" s="58">
        <v>20745.21</v>
      </c>
      <c r="H747" s="60"/>
    </row>
    <row r="748" spans="1:8" ht="12" x14ac:dyDescent="0.2">
      <c r="A748" s="61"/>
      <c r="B748" s="69"/>
      <c r="C748" s="64"/>
      <c r="D748" s="64"/>
      <c r="E748" s="63">
        <v>1</v>
      </c>
      <c r="F748" s="64"/>
      <c r="G748" s="63">
        <v>1</v>
      </c>
      <c r="H748" s="65"/>
    </row>
    <row r="749" spans="1:8" ht="36" x14ac:dyDescent="0.2">
      <c r="A749" s="61"/>
      <c r="B749" s="68" t="s">
        <v>361</v>
      </c>
      <c r="C749" s="59"/>
      <c r="D749" s="59"/>
      <c r="E749" s="58">
        <v>7555.59</v>
      </c>
      <c r="F749" s="59"/>
      <c r="G749" s="58">
        <v>7555.59</v>
      </c>
      <c r="H749" s="60"/>
    </row>
    <row r="750" spans="1:8" ht="12" x14ac:dyDescent="0.2">
      <c r="A750" s="61"/>
      <c r="B750" s="69"/>
      <c r="C750" s="64"/>
      <c r="D750" s="64"/>
      <c r="E750" s="63">
        <v>1</v>
      </c>
      <c r="F750" s="64"/>
      <c r="G750" s="63">
        <v>1</v>
      </c>
      <c r="H750" s="65"/>
    </row>
    <row r="751" spans="1:8" ht="36" x14ac:dyDescent="0.2">
      <c r="A751" s="61"/>
      <c r="B751" s="68" t="s">
        <v>362</v>
      </c>
      <c r="C751" s="59"/>
      <c r="D751" s="59"/>
      <c r="E751" s="58">
        <v>9293.24</v>
      </c>
      <c r="F751" s="59"/>
      <c r="G751" s="58">
        <v>9293.24</v>
      </c>
      <c r="H751" s="60"/>
    </row>
    <row r="752" spans="1:8" ht="12" x14ac:dyDescent="0.2">
      <c r="A752" s="61"/>
      <c r="B752" s="69"/>
      <c r="C752" s="64"/>
      <c r="D752" s="64"/>
      <c r="E752" s="63">
        <v>1</v>
      </c>
      <c r="F752" s="64"/>
      <c r="G752" s="63">
        <v>1</v>
      </c>
      <c r="H752" s="65"/>
    </row>
    <row r="753" spans="1:8" ht="36" x14ac:dyDescent="0.2">
      <c r="A753" s="61"/>
      <c r="B753" s="68" t="s">
        <v>363</v>
      </c>
      <c r="C753" s="59"/>
      <c r="D753" s="59"/>
      <c r="E753" s="58">
        <v>32134.16</v>
      </c>
      <c r="F753" s="59"/>
      <c r="G753" s="58">
        <v>32134.16</v>
      </c>
      <c r="H753" s="60"/>
    </row>
    <row r="754" spans="1:8" ht="12" x14ac:dyDescent="0.2">
      <c r="A754" s="61"/>
      <c r="B754" s="69"/>
      <c r="C754" s="64"/>
      <c r="D754" s="64"/>
      <c r="E754" s="63">
        <v>1</v>
      </c>
      <c r="F754" s="64"/>
      <c r="G754" s="63">
        <v>1</v>
      </c>
      <c r="H754" s="65"/>
    </row>
    <row r="755" spans="1:8" ht="12" x14ac:dyDescent="0.2">
      <c r="A755" s="61"/>
      <c r="B755" s="68" t="s">
        <v>364</v>
      </c>
      <c r="C755" s="59"/>
      <c r="D755" s="59"/>
      <c r="E755" s="58">
        <v>1137.97</v>
      </c>
      <c r="F755" s="59"/>
      <c r="G755" s="58">
        <v>1137.97</v>
      </c>
      <c r="H755" s="60"/>
    </row>
    <row r="756" spans="1:8" ht="12" x14ac:dyDescent="0.2">
      <c r="A756" s="61"/>
      <c r="B756" s="69"/>
      <c r="C756" s="64"/>
      <c r="D756" s="64"/>
      <c r="E756" s="63">
        <v>199</v>
      </c>
      <c r="F756" s="64"/>
      <c r="G756" s="63">
        <v>199</v>
      </c>
      <c r="H756" s="65"/>
    </row>
    <row r="757" spans="1:8" ht="84" x14ac:dyDescent="0.2">
      <c r="A757" s="61"/>
      <c r="B757" s="68" t="s">
        <v>365</v>
      </c>
      <c r="C757" s="59"/>
      <c r="D757" s="59"/>
      <c r="E757" s="58">
        <v>43247</v>
      </c>
      <c r="F757" s="59"/>
      <c r="G757" s="58">
        <v>43247</v>
      </c>
      <c r="H757" s="60"/>
    </row>
    <row r="758" spans="1:8" ht="12" x14ac:dyDescent="0.2">
      <c r="A758" s="61"/>
      <c r="B758" s="69"/>
      <c r="C758" s="64"/>
      <c r="D758" s="64"/>
      <c r="E758" s="63">
        <v>5</v>
      </c>
      <c r="F758" s="64"/>
      <c r="G758" s="63">
        <v>5</v>
      </c>
      <c r="H758" s="65"/>
    </row>
    <row r="759" spans="1:8" ht="48" x14ac:dyDescent="0.2">
      <c r="A759" s="61"/>
      <c r="B759" s="68" t="s">
        <v>366</v>
      </c>
      <c r="C759" s="59"/>
      <c r="D759" s="59"/>
      <c r="E759" s="58">
        <v>23831.279999999999</v>
      </c>
      <c r="F759" s="59"/>
      <c r="G759" s="58">
        <v>23831.279999999999</v>
      </c>
      <c r="H759" s="60"/>
    </row>
    <row r="760" spans="1:8" ht="12" x14ac:dyDescent="0.2">
      <c r="A760" s="61"/>
      <c r="B760" s="69"/>
      <c r="C760" s="64"/>
      <c r="D760" s="64"/>
      <c r="E760" s="63">
        <v>11</v>
      </c>
      <c r="F760" s="64"/>
      <c r="G760" s="63">
        <v>11</v>
      </c>
      <c r="H760" s="65"/>
    </row>
    <row r="761" spans="1:8" ht="60" x14ac:dyDescent="0.2">
      <c r="A761" s="61"/>
      <c r="B761" s="68" t="s">
        <v>367</v>
      </c>
      <c r="C761" s="59"/>
      <c r="D761" s="59"/>
      <c r="E761" s="58">
        <v>2487.13</v>
      </c>
      <c r="F761" s="59"/>
      <c r="G761" s="58">
        <v>2487.13</v>
      </c>
      <c r="H761" s="60"/>
    </row>
    <row r="762" spans="1:8" ht="12" x14ac:dyDescent="0.2">
      <c r="A762" s="61"/>
      <c r="B762" s="69"/>
      <c r="C762" s="64"/>
      <c r="D762" s="64"/>
      <c r="E762" s="63">
        <v>1</v>
      </c>
      <c r="F762" s="64"/>
      <c r="G762" s="63">
        <v>1</v>
      </c>
      <c r="H762" s="65"/>
    </row>
    <row r="763" spans="1:8" ht="36" x14ac:dyDescent="0.2">
      <c r="A763" s="61"/>
      <c r="B763" s="68" t="s">
        <v>368</v>
      </c>
      <c r="C763" s="59"/>
      <c r="D763" s="59"/>
      <c r="E763" s="58">
        <v>5223.7299999999996</v>
      </c>
      <c r="F763" s="59"/>
      <c r="G763" s="58">
        <v>5223.7299999999996</v>
      </c>
      <c r="H763" s="60"/>
    </row>
    <row r="764" spans="1:8" ht="12" x14ac:dyDescent="0.2">
      <c r="A764" s="61"/>
      <c r="B764" s="69"/>
      <c r="C764" s="64"/>
      <c r="D764" s="64"/>
      <c r="E764" s="63">
        <v>1</v>
      </c>
      <c r="F764" s="64"/>
      <c r="G764" s="63">
        <v>1</v>
      </c>
      <c r="H764" s="65"/>
    </row>
    <row r="765" spans="1:8" ht="60" x14ac:dyDescent="0.2">
      <c r="A765" s="61"/>
      <c r="B765" s="68" t="s">
        <v>369</v>
      </c>
      <c r="C765" s="59"/>
      <c r="D765" s="59"/>
      <c r="E765" s="58">
        <v>3122.44</v>
      </c>
      <c r="F765" s="59"/>
      <c r="G765" s="58">
        <v>3122.44</v>
      </c>
      <c r="H765" s="60"/>
    </row>
    <row r="766" spans="1:8" ht="12" x14ac:dyDescent="0.2">
      <c r="A766" s="61"/>
      <c r="B766" s="69"/>
      <c r="C766" s="64"/>
      <c r="D766" s="64"/>
      <c r="E766" s="63">
        <v>2</v>
      </c>
      <c r="F766" s="64"/>
      <c r="G766" s="63">
        <v>2</v>
      </c>
      <c r="H766" s="65"/>
    </row>
    <row r="767" spans="1:8" ht="24" x14ac:dyDescent="0.2">
      <c r="A767" s="61"/>
      <c r="B767" s="68" t="s">
        <v>452</v>
      </c>
      <c r="C767" s="59"/>
      <c r="D767" s="59"/>
      <c r="E767" s="58">
        <v>4830.51</v>
      </c>
      <c r="F767" s="59"/>
      <c r="G767" s="58">
        <v>4830.51</v>
      </c>
      <c r="H767" s="60"/>
    </row>
    <row r="768" spans="1:8" ht="12" x14ac:dyDescent="0.2">
      <c r="A768" s="61"/>
      <c r="B768" s="69"/>
      <c r="C768" s="64"/>
      <c r="D768" s="64"/>
      <c r="E768" s="63">
        <v>3</v>
      </c>
      <c r="F768" s="64"/>
      <c r="G768" s="63">
        <v>3</v>
      </c>
      <c r="H768" s="65"/>
    </row>
    <row r="769" spans="1:8" ht="12" x14ac:dyDescent="0.2">
      <c r="A769" s="61"/>
      <c r="B769" s="68" t="s">
        <v>370</v>
      </c>
      <c r="C769" s="59"/>
      <c r="D769" s="59"/>
      <c r="E769" s="58">
        <v>4040.4</v>
      </c>
      <c r="F769" s="59"/>
      <c r="G769" s="58">
        <v>4040.4</v>
      </c>
      <c r="H769" s="60"/>
    </row>
    <row r="770" spans="1:8" ht="12" x14ac:dyDescent="0.2">
      <c r="A770" s="61"/>
      <c r="B770" s="69"/>
      <c r="C770" s="64"/>
      <c r="D770" s="64"/>
      <c r="E770" s="63">
        <v>20</v>
      </c>
      <c r="F770" s="64"/>
      <c r="G770" s="63">
        <v>20</v>
      </c>
      <c r="H770" s="65"/>
    </row>
    <row r="771" spans="1:8" ht="12" x14ac:dyDescent="0.2">
      <c r="A771" s="61"/>
      <c r="B771" s="68" t="s">
        <v>371</v>
      </c>
      <c r="C771" s="59"/>
      <c r="D771" s="59"/>
      <c r="E771" s="70">
        <v>541.29</v>
      </c>
      <c r="F771" s="59"/>
      <c r="G771" s="70">
        <v>541.29</v>
      </c>
      <c r="H771" s="60"/>
    </row>
    <row r="772" spans="1:8" ht="12" x14ac:dyDescent="0.2">
      <c r="A772" s="61"/>
      <c r="B772" s="69"/>
      <c r="C772" s="64"/>
      <c r="D772" s="64"/>
      <c r="E772" s="63">
        <v>1</v>
      </c>
      <c r="F772" s="64"/>
      <c r="G772" s="63">
        <v>1</v>
      </c>
      <c r="H772" s="65"/>
    </row>
    <row r="773" spans="1:8" ht="72" x14ac:dyDescent="0.2">
      <c r="A773" s="61"/>
      <c r="B773" s="68" t="s">
        <v>372</v>
      </c>
      <c r="C773" s="59"/>
      <c r="D773" s="59"/>
      <c r="E773" s="58">
        <v>3047.94</v>
      </c>
      <c r="F773" s="59"/>
      <c r="G773" s="58">
        <v>3047.94</v>
      </c>
      <c r="H773" s="60"/>
    </row>
    <row r="774" spans="1:8" ht="12" x14ac:dyDescent="0.2">
      <c r="A774" s="61"/>
      <c r="B774" s="69"/>
      <c r="C774" s="64"/>
      <c r="D774" s="64"/>
      <c r="E774" s="63">
        <v>1</v>
      </c>
      <c r="F774" s="64"/>
      <c r="G774" s="63">
        <v>1</v>
      </c>
      <c r="H774" s="65"/>
    </row>
    <row r="775" spans="1:8" ht="24" x14ac:dyDescent="0.2">
      <c r="A775" s="61"/>
      <c r="B775" s="68" t="s">
        <v>373</v>
      </c>
      <c r="C775" s="59"/>
      <c r="D775" s="59"/>
      <c r="E775" s="58">
        <v>1559.32</v>
      </c>
      <c r="F775" s="59"/>
      <c r="G775" s="58">
        <v>1559.32</v>
      </c>
      <c r="H775" s="60"/>
    </row>
    <row r="776" spans="1:8" ht="12" x14ac:dyDescent="0.2">
      <c r="A776" s="61"/>
      <c r="B776" s="69"/>
      <c r="C776" s="64"/>
      <c r="D776" s="64"/>
      <c r="E776" s="63">
        <v>20</v>
      </c>
      <c r="F776" s="64"/>
      <c r="G776" s="63">
        <v>20</v>
      </c>
      <c r="H776" s="65"/>
    </row>
    <row r="777" spans="1:8" ht="24" x14ac:dyDescent="0.2">
      <c r="A777" s="61"/>
      <c r="B777" s="68" t="s">
        <v>374</v>
      </c>
      <c r="C777" s="59"/>
      <c r="D777" s="59"/>
      <c r="E777" s="58">
        <v>1650</v>
      </c>
      <c r="F777" s="59"/>
      <c r="G777" s="58">
        <v>1650</v>
      </c>
      <c r="H777" s="60"/>
    </row>
    <row r="778" spans="1:8" ht="12" x14ac:dyDescent="0.2">
      <c r="A778" s="61"/>
      <c r="B778" s="69"/>
      <c r="C778" s="64"/>
      <c r="D778" s="64"/>
      <c r="E778" s="63">
        <v>1</v>
      </c>
      <c r="F778" s="64"/>
      <c r="G778" s="63">
        <v>1</v>
      </c>
      <c r="H778" s="65"/>
    </row>
    <row r="779" spans="1:8" ht="24" x14ac:dyDescent="0.2">
      <c r="A779" s="61"/>
      <c r="B779" s="68" t="s">
        <v>375</v>
      </c>
      <c r="C779" s="59"/>
      <c r="D779" s="59"/>
      <c r="E779" s="58">
        <v>3300</v>
      </c>
      <c r="F779" s="59"/>
      <c r="G779" s="58">
        <v>3300</v>
      </c>
      <c r="H779" s="60"/>
    </row>
    <row r="780" spans="1:8" ht="12" x14ac:dyDescent="0.2">
      <c r="A780" s="61"/>
      <c r="B780" s="69"/>
      <c r="C780" s="64"/>
      <c r="D780" s="64"/>
      <c r="E780" s="63">
        <v>2</v>
      </c>
      <c r="F780" s="64"/>
      <c r="G780" s="63">
        <v>2</v>
      </c>
      <c r="H780" s="65"/>
    </row>
    <row r="781" spans="1:8" ht="36" x14ac:dyDescent="0.2">
      <c r="A781" s="61"/>
      <c r="B781" s="68" t="s">
        <v>376</v>
      </c>
      <c r="C781" s="59"/>
      <c r="D781" s="59"/>
      <c r="E781" s="58">
        <v>138532</v>
      </c>
      <c r="F781" s="59"/>
      <c r="G781" s="58">
        <v>138532</v>
      </c>
      <c r="H781" s="60"/>
    </row>
    <row r="782" spans="1:8" ht="12" x14ac:dyDescent="0.2">
      <c r="A782" s="61"/>
      <c r="B782" s="69"/>
      <c r="C782" s="64"/>
      <c r="D782" s="64"/>
      <c r="E782" s="63">
        <v>2</v>
      </c>
      <c r="F782" s="64"/>
      <c r="G782" s="63">
        <v>2</v>
      </c>
      <c r="H782" s="65"/>
    </row>
    <row r="783" spans="1:8" ht="24" x14ac:dyDescent="0.2">
      <c r="A783" s="61"/>
      <c r="B783" s="68" t="s">
        <v>377</v>
      </c>
      <c r="C783" s="59"/>
      <c r="D783" s="59"/>
      <c r="E783" s="58">
        <v>3768.64</v>
      </c>
      <c r="F783" s="59"/>
      <c r="G783" s="58">
        <v>3768.64</v>
      </c>
      <c r="H783" s="60"/>
    </row>
    <row r="784" spans="1:8" ht="12" x14ac:dyDescent="0.2">
      <c r="A784" s="61"/>
      <c r="B784" s="69"/>
      <c r="C784" s="64"/>
      <c r="D784" s="64"/>
      <c r="E784" s="63">
        <v>1</v>
      </c>
      <c r="F784" s="64"/>
      <c r="G784" s="63">
        <v>1</v>
      </c>
      <c r="H784" s="65"/>
    </row>
    <row r="785" spans="1:8" ht="36" x14ac:dyDescent="0.2">
      <c r="A785" s="61"/>
      <c r="B785" s="68" t="s">
        <v>378</v>
      </c>
      <c r="C785" s="59"/>
      <c r="D785" s="59"/>
      <c r="E785" s="58">
        <v>29386.5</v>
      </c>
      <c r="F785" s="59"/>
      <c r="G785" s="58">
        <v>29386.5</v>
      </c>
      <c r="H785" s="60"/>
    </row>
    <row r="786" spans="1:8" ht="12" x14ac:dyDescent="0.2">
      <c r="A786" s="61"/>
      <c r="B786" s="69"/>
      <c r="C786" s="64"/>
      <c r="D786" s="64"/>
      <c r="E786" s="63">
        <v>13</v>
      </c>
      <c r="F786" s="64"/>
      <c r="G786" s="63">
        <v>13</v>
      </c>
      <c r="H786" s="65"/>
    </row>
    <row r="787" spans="1:8" ht="36" x14ac:dyDescent="0.2">
      <c r="A787" s="61"/>
      <c r="B787" s="68" t="s">
        <v>379</v>
      </c>
      <c r="C787" s="59"/>
      <c r="D787" s="59"/>
      <c r="E787" s="58">
        <v>1982.4</v>
      </c>
      <c r="F787" s="59"/>
      <c r="G787" s="58">
        <v>1982.4</v>
      </c>
      <c r="H787" s="60"/>
    </row>
    <row r="788" spans="1:8" ht="12" x14ac:dyDescent="0.2">
      <c r="A788" s="61"/>
      <c r="B788" s="69"/>
      <c r="C788" s="64"/>
      <c r="D788" s="64"/>
      <c r="E788" s="63">
        <v>4</v>
      </c>
      <c r="F788" s="64"/>
      <c r="G788" s="63">
        <v>4</v>
      </c>
      <c r="H788" s="65"/>
    </row>
    <row r="789" spans="1:8" ht="12" x14ac:dyDescent="0.2">
      <c r="A789" s="61"/>
      <c r="B789" s="68" t="s">
        <v>477</v>
      </c>
      <c r="C789" s="59"/>
      <c r="D789" s="59"/>
      <c r="E789" s="58">
        <v>57897.46</v>
      </c>
      <c r="F789" s="59"/>
      <c r="G789" s="58">
        <v>57897.46</v>
      </c>
      <c r="H789" s="60"/>
    </row>
    <row r="790" spans="1:8" ht="12" x14ac:dyDescent="0.2">
      <c r="A790" s="61"/>
      <c r="B790" s="69"/>
      <c r="C790" s="64"/>
      <c r="D790" s="64"/>
      <c r="E790" s="63">
        <v>10</v>
      </c>
      <c r="F790" s="64"/>
      <c r="G790" s="63">
        <v>10</v>
      </c>
      <c r="H790" s="65"/>
    </row>
    <row r="791" spans="1:8" ht="12" x14ac:dyDescent="0.2">
      <c r="A791" s="61"/>
      <c r="B791" s="68" t="s">
        <v>381</v>
      </c>
      <c r="C791" s="59"/>
      <c r="D791" s="59"/>
      <c r="E791" s="58">
        <v>19231.28</v>
      </c>
      <c r="F791" s="59"/>
      <c r="G791" s="58">
        <v>19231.28</v>
      </c>
      <c r="H791" s="60"/>
    </row>
    <row r="792" spans="1:8" ht="12" x14ac:dyDescent="0.2">
      <c r="A792" s="61"/>
      <c r="B792" s="69"/>
      <c r="C792" s="64"/>
      <c r="D792" s="64"/>
      <c r="E792" s="63">
        <v>2</v>
      </c>
      <c r="F792" s="64"/>
      <c r="G792" s="63">
        <v>2</v>
      </c>
      <c r="H792" s="65"/>
    </row>
    <row r="793" spans="1:8" ht="60" x14ac:dyDescent="0.2">
      <c r="A793" s="61"/>
      <c r="B793" s="68" t="s">
        <v>382</v>
      </c>
      <c r="C793" s="59"/>
      <c r="D793" s="59"/>
      <c r="E793" s="58">
        <v>7105</v>
      </c>
      <c r="F793" s="59"/>
      <c r="G793" s="58">
        <v>7105</v>
      </c>
      <c r="H793" s="60"/>
    </row>
    <row r="794" spans="1:8" ht="12" x14ac:dyDescent="0.2">
      <c r="A794" s="61"/>
      <c r="B794" s="69"/>
      <c r="C794" s="64"/>
      <c r="D794" s="64"/>
      <c r="E794" s="63">
        <v>1</v>
      </c>
      <c r="F794" s="64"/>
      <c r="G794" s="63">
        <v>1</v>
      </c>
      <c r="H794" s="65"/>
    </row>
    <row r="795" spans="1:8" ht="60" x14ac:dyDescent="0.2">
      <c r="A795" s="61"/>
      <c r="B795" s="68" t="s">
        <v>383</v>
      </c>
      <c r="C795" s="59"/>
      <c r="D795" s="59"/>
      <c r="E795" s="58">
        <v>7540</v>
      </c>
      <c r="F795" s="59"/>
      <c r="G795" s="58">
        <v>7540</v>
      </c>
      <c r="H795" s="60"/>
    </row>
    <row r="796" spans="1:8" ht="12" x14ac:dyDescent="0.2">
      <c r="A796" s="61"/>
      <c r="B796" s="69"/>
      <c r="C796" s="64"/>
      <c r="D796" s="64"/>
      <c r="E796" s="63">
        <v>1</v>
      </c>
      <c r="F796" s="64"/>
      <c r="G796" s="63">
        <v>1</v>
      </c>
      <c r="H796" s="65"/>
    </row>
    <row r="797" spans="1:8" ht="36" x14ac:dyDescent="0.2">
      <c r="A797" s="61"/>
      <c r="B797" s="68" t="s">
        <v>384</v>
      </c>
      <c r="C797" s="59"/>
      <c r="D797" s="59"/>
      <c r="E797" s="58">
        <v>1798.77</v>
      </c>
      <c r="F797" s="59"/>
      <c r="G797" s="58">
        <v>1798.77</v>
      </c>
      <c r="H797" s="60"/>
    </row>
    <row r="798" spans="1:8" ht="12" x14ac:dyDescent="0.2">
      <c r="A798" s="61"/>
      <c r="B798" s="69"/>
      <c r="C798" s="64"/>
      <c r="D798" s="64"/>
      <c r="E798" s="63">
        <v>1</v>
      </c>
      <c r="F798" s="64"/>
      <c r="G798" s="63">
        <v>1</v>
      </c>
      <c r="H798" s="65"/>
    </row>
    <row r="799" spans="1:8" ht="36" x14ac:dyDescent="0.2">
      <c r="A799" s="61"/>
      <c r="B799" s="68" t="s">
        <v>385</v>
      </c>
      <c r="C799" s="59"/>
      <c r="D799" s="59"/>
      <c r="E799" s="58">
        <v>7902.5</v>
      </c>
      <c r="F799" s="59"/>
      <c r="G799" s="58">
        <v>7902.5</v>
      </c>
      <c r="H799" s="60"/>
    </row>
    <row r="800" spans="1:8" ht="12" x14ac:dyDescent="0.2">
      <c r="A800" s="61"/>
      <c r="B800" s="69"/>
      <c r="C800" s="64"/>
      <c r="D800" s="64"/>
      <c r="E800" s="63">
        <v>5</v>
      </c>
      <c r="F800" s="64"/>
      <c r="G800" s="63">
        <v>5</v>
      </c>
      <c r="H800" s="65"/>
    </row>
    <row r="801" spans="1:8" ht="24" x14ac:dyDescent="0.2">
      <c r="A801" s="61"/>
      <c r="B801" s="68" t="s">
        <v>386</v>
      </c>
      <c r="C801" s="59"/>
      <c r="D801" s="59"/>
      <c r="E801" s="58">
        <v>2913.63</v>
      </c>
      <c r="F801" s="59"/>
      <c r="G801" s="58">
        <v>2913.63</v>
      </c>
      <c r="H801" s="60"/>
    </row>
    <row r="802" spans="1:8" ht="12" x14ac:dyDescent="0.2">
      <c r="A802" s="61"/>
      <c r="B802" s="69"/>
      <c r="C802" s="64"/>
      <c r="D802" s="64"/>
      <c r="E802" s="63">
        <v>1</v>
      </c>
      <c r="F802" s="64"/>
      <c r="G802" s="63">
        <v>1</v>
      </c>
      <c r="H802" s="65"/>
    </row>
    <row r="803" spans="1:8" ht="24" x14ac:dyDescent="0.2">
      <c r="A803" s="61"/>
      <c r="B803" s="68" t="s">
        <v>387</v>
      </c>
      <c r="C803" s="59"/>
      <c r="D803" s="59"/>
      <c r="E803" s="58">
        <v>8643.5</v>
      </c>
      <c r="F803" s="59"/>
      <c r="G803" s="58">
        <v>8643.5</v>
      </c>
      <c r="H803" s="60"/>
    </row>
    <row r="804" spans="1:8" ht="12" x14ac:dyDescent="0.2">
      <c r="A804" s="61"/>
      <c r="B804" s="69"/>
      <c r="C804" s="64"/>
      <c r="D804" s="64"/>
      <c r="E804" s="63">
        <v>1</v>
      </c>
      <c r="F804" s="64"/>
      <c r="G804" s="63">
        <v>1</v>
      </c>
      <c r="H804" s="65"/>
    </row>
    <row r="805" spans="1:8" ht="12" x14ac:dyDescent="0.2">
      <c r="A805" s="61"/>
      <c r="B805" s="68" t="s">
        <v>194</v>
      </c>
      <c r="C805" s="59"/>
      <c r="D805" s="59"/>
      <c r="E805" s="58">
        <v>12626</v>
      </c>
      <c r="F805" s="59"/>
      <c r="G805" s="58">
        <v>12626</v>
      </c>
      <c r="H805" s="60"/>
    </row>
    <row r="806" spans="1:8" ht="12" x14ac:dyDescent="0.2">
      <c r="A806" s="61"/>
      <c r="B806" s="69"/>
      <c r="C806" s="64"/>
      <c r="D806" s="64"/>
      <c r="E806" s="63">
        <v>5</v>
      </c>
      <c r="F806" s="64"/>
      <c r="G806" s="63">
        <v>5</v>
      </c>
      <c r="H806" s="65"/>
    </row>
    <row r="807" spans="1:8" ht="24" x14ac:dyDescent="0.2">
      <c r="A807" s="61"/>
      <c r="B807" s="68" t="s">
        <v>388</v>
      </c>
      <c r="C807" s="59"/>
      <c r="D807" s="59"/>
      <c r="E807" s="58">
        <v>12605.19</v>
      </c>
      <c r="F807" s="59"/>
      <c r="G807" s="58">
        <v>12605.19</v>
      </c>
      <c r="H807" s="60"/>
    </row>
    <row r="808" spans="1:8" ht="12" x14ac:dyDescent="0.2">
      <c r="A808" s="61"/>
      <c r="B808" s="69"/>
      <c r="C808" s="64"/>
      <c r="D808" s="64"/>
      <c r="E808" s="63">
        <v>1</v>
      </c>
      <c r="F808" s="64"/>
      <c r="G808" s="63">
        <v>1</v>
      </c>
      <c r="H808" s="65"/>
    </row>
    <row r="809" spans="1:8" ht="36" x14ac:dyDescent="0.2">
      <c r="A809" s="61"/>
      <c r="B809" s="68" t="s">
        <v>389</v>
      </c>
      <c r="C809" s="59"/>
      <c r="D809" s="59"/>
      <c r="E809" s="58">
        <v>7661.12</v>
      </c>
      <c r="F809" s="59"/>
      <c r="G809" s="58">
        <v>7661.12</v>
      </c>
      <c r="H809" s="60"/>
    </row>
    <row r="810" spans="1:8" ht="12" x14ac:dyDescent="0.2">
      <c r="A810" s="61"/>
      <c r="B810" s="69"/>
      <c r="C810" s="64"/>
      <c r="D810" s="64"/>
      <c r="E810" s="63">
        <v>4</v>
      </c>
      <c r="F810" s="64"/>
      <c r="G810" s="63">
        <v>4</v>
      </c>
      <c r="H810" s="65"/>
    </row>
    <row r="811" spans="1:8" ht="36" x14ac:dyDescent="0.2">
      <c r="A811" s="61"/>
      <c r="B811" s="68" t="s">
        <v>390</v>
      </c>
      <c r="C811" s="59"/>
      <c r="D811" s="59"/>
      <c r="E811" s="58">
        <v>17664</v>
      </c>
      <c r="F811" s="59"/>
      <c r="G811" s="58">
        <v>17664</v>
      </c>
      <c r="H811" s="60"/>
    </row>
    <row r="812" spans="1:8" ht="12" x14ac:dyDescent="0.2">
      <c r="A812" s="61"/>
      <c r="B812" s="69"/>
      <c r="C812" s="64"/>
      <c r="D812" s="64"/>
      <c r="E812" s="63">
        <v>4</v>
      </c>
      <c r="F812" s="64"/>
      <c r="G812" s="63">
        <v>4</v>
      </c>
      <c r="H812" s="65"/>
    </row>
    <row r="813" spans="1:8" ht="24" x14ac:dyDescent="0.2">
      <c r="A813" s="61"/>
      <c r="B813" s="68" t="s">
        <v>391</v>
      </c>
      <c r="C813" s="59"/>
      <c r="D813" s="59"/>
      <c r="E813" s="58">
        <v>2757.13</v>
      </c>
      <c r="F813" s="59"/>
      <c r="G813" s="58">
        <v>2757.13</v>
      </c>
      <c r="H813" s="60"/>
    </row>
    <row r="814" spans="1:8" ht="12" x14ac:dyDescent="0.2">
      <c r="A814" s="61"/>
      <c r="B814" s="69"/>
      <c r="C814" s="64"/>
      <c r="D814" s="64"/>
      <c r="E814" s="63">
        <v>11.7</v>
      </c>
      <c r="F814" s="64"/>
      <c r="G814" s="63">
        <v>11.7</v>
      </c>
      <c r="H814" s="65"/>
    </row>
    <row r="815" spans="1:8" ht="36" x14ac:dyDescent="0.2">
      <c r="A815" s="61"/>
      <c r="B815" s="68" t="s">
        <v>392</v>
      </c>
      <c r="C815" s="59"/>
      <c r="D815" s="59"/>
      <c r="E815" s="58">
        <v>1781.53</v>
      </c>
      <c r="F815" s="59"/>
      <c r="G815" s="58">
        <v>1781.53</v>
      </c>
      <c r="H815" s="60"/>
    </row>
    <row r="816" spans="1:8" ht="12" x14ac:dyDescent="0.2">
      <c r="A816" s="61"/>
      <c r="B816" s="69"/>
      <c r="C816" s="64"/>
      <c r="D816" s="64"/>
      <c r="E816" s="63">
        <v>7.5</v>
      </c>
      <c r="F816" s="64"/>
      <c r="G816" s="63">
        <v>7.5</v>
      </c>
      <c r="H816" s="65"/>
    </row>
    <row r="817" spans="1:8" ht="24" x14ac:dyDescent="0.2">
      <c r="A817" s="61"/>
      <c r="B817" s="68" t="s">
        <v>393</v>
      </c>
      <c r="C817" s="59"/>
      <c r="D817" s="59"/>
      <c r="E817" s="58">
        <v>2205.5100000000002</v>
      </c>
      <c r="F817" s="59"/>
      <c r="G817" s="58">
        <v>2205.5100000000002</v>
      </c>
      <c r="H817" s="60"/>
    </row>
    <row r="818" spans="1:8" ht="12" x14ac:dyDescent="0.2">
      <c r="A818" s="61"/>
      <c r="B818" s="69"/>
      <c r="C818" s="64"/>
      <c r="D818" s="64"/>
      <c r="E818" s="63">
        <v>7.42</v>
      </c>
      <c r="F818" s="64"/>
      <c r="G818" s="63">
        <v>7.42</v>
      </c>
      <c r="H818" s="65"/>
    </row>
    <row r="819" spans="1:8" ht="48" x14ac:dyDescent="0.2">
      <c r="A819" s="61"/>
      <c r="B819" s="68" t="s">
        <v>394</v>
      </c>
      <c r="C819" s="59"/>
      <c r="D819" s="59"/>
      <c r="E819" s="58">
        <v>2993.34</v>
      </c>
      <c r="F819" s="59"/>
      <c r="G819" s="58">
        <v>2993.34</v>
      </c>
      <c r="H819" s="60"/>
    </row>
    <row r="820" spans="1:8" ht="12" x14ac:dyDescent="0.2">
      <c r="A820" s="61"/>
      <c r="B820" s="69"/>
      <c r="C820" s="64"/>
      <c r="D820" s="64"/>
      <c r="E820" s="63">
        <v>2</v>
      </c>
      <c r="F820" s="64"/>
      <c r="G820" s="63">
        <v>2</v>
      </c>
      <c r="H820" s="65"/>
    </row>
    <row r="821" spans="1:8" ht="36" x14ac:dyDescent="0.2">
      <c r="A821" s="61"/>
      <c r="B821" s="68" t="s">
        <v>395</v>
      </c>
      <c r="C821" s="59"/>
      <c r="D821" s="59"/>
      <c r="E821" s="58">
        <v>24103.17</v>
      </c>
      <c r="F821" s="59"/>
      <c r="G821" s="58">
        <v>24103.17</v>
      </c>
      <c r="H821" s="60"/>
    </row>
    <row r="822" spans="1:8" ht="12" x14ac:dyDescent="0.2">
      <c r="A822" s="61"/>
      <c r="B822" s="69"/>
      <c r="C822" s="64"/>
      <c r="D822" s="64"/>
      <c r="E822" s="63">
        <v>189</v>
      </c>
      <c r="F822" s="64"/>
      <c r="G822" s="63">
        <v>189</v>
      </c>
      <c r="H822" s="65"/>
    </row>
    <row r="823" spans="1:8" ht="36" x14ac:dyDescent="0.2">
      <c r="A823" s="61"/>
      <c r="B823" s="68" t="s">
        <v>396</v>
      </c>
      <c r="C823" s="59"/>
      <c r="D823" s="59"/>
      <c r="E823" s="58">
        <v>6942.6</v>
      </c>
      <c r="F823" s="59"/>
      <c r="G823" s="58">
        <v>6942.6</v>
      </c>
      <c r="H823" s="60"/>
    </row>
    <row r="824" spans="1:8" ht="12" x14ac:dyDescent="0.2">
      <c r="A824" s="61"/>
      <c r="B824" s="69"/>
      <c r="C824" s="64"/>
      <c r="D824" s="64"/>
      <c r="E824" s="63">
        <v>87</v>
      </c>
      <c r="F824" s="64"/>
      <c r="G824" s="63">
        <v>87</v>
      </c>
      <c r="H824" s="65"/>
    </row>
    <row r="825" spans="1:8" ht="36" x14ac:dyDescent="0.2">
      <c r="A825" s="61"/>
      <c r="B825" s="68" t="s">
        <v>397</v>
      </c>
      <c r="C825" s="59"/>
      <c r="D825" s="59"/>
      <c r="E825" s="58">
        <v>1026.5999999999999</v>
      </c>
      <c r="F825" s="59"/>
      <c r="G825" s="58">
        <v>1026.5999999999999</v>
      </c>
      <c r="H825" s="60"/>
    </row>
    <row r="826" spans="1:8" ht="12" x14ac:dyDescent="0.2">
      <c r="A826" s="61"/>
      <c r="B826" s="69"/>
      <c r="C826" s="64"/>
      <c r="D826" s="64"/>
      <c r="E826" s="63">
        <v>3</v>
      </c>
      <c r="F826" s="64"/>
      <c r="G826" s="63">
        <v>3</v>
      </c>
      <c r="H826" s="65"/>
    </row>
    <row r="827" spans="1:8" ht="36" x14ac:dyDescent="0.2">
      <c r="A827" s="61"/>
      <c r="B827" s="68" t="s">
        <v>398</v>
      </c>
      <c r="C827" s="59"/>
      <c r="D827" s="59"/>
      <c r="E827" s="58">
        <v>1248.4100000000001</v>
      </c>
      <c r="F827" s="59"/>
      <c r="G827" s="58">
        <v>1248.4100000000001</v>
      </c>
      <c r="H827" s="60"/>
    </row>
    <row r="828" spans="1:8" ht="12" x14ac:dyDescent="0.2">
      <c r="A828" s="61"/>
      <c r="B828" s="69"/>
      <c r="C828" s="64"/>
      <c r="D828" s="64"/>
      <c r="E828" s="63">
        <v>12</v>
      </c>
      <c r="F828" s="64"/>
      <c r="G828" s="63">
        <v>12</v>
      </c>
      <c r="H828" s="65"/>
    </row>
    <row r="829" spans="1:8" ht="36" x14ac:dyDescent="0.2">
      <c r="A829" s="61"/>
      <c r="B829" s="68" t="s">
        <v>399</v>
      </c>
      <c r="C829" s="59"/>
      <c r="D829" s="59"/>
      <c r="E829" s="58">
        <v>1409.19</v>
      </c>
      <c r="F829" s="59"/>
      <c r="G829" s="58">
        <v>1409.19</v>
      </c>
      <c r="H829" s="60"/>
    </row>
    <row r="830" spans="1:8" ht="12" x14ac:dyDescent="0.2">
      <c r="A830" s="61"/>
      <c r="B830" s="69"/>
      <c r="C830" s="64"/>
      <c r="D830" s="64"/>
      <c r="E830" s="63">
        <v>12</v>
      </c>
      <c r="F830" s="64"/>
      <c r="G830" s="63">
        <v>12</v>
      </c>
      <c r="H830" s="65"/>
    </row>
    <row r="831" spans="1:8" ht="24" x14ac:dyDescent="0.2">
      <c r="A831" s="61"/>
      <c r="B831" s="68" t="s">
        <v>400</v>
      </c>
      <c r="C831" s="59"/>
      <c r="D831" s="59"/>
      <c r="E831" s="58">
        <v>46864.41</v>
      </c>
      <c r="F831" s="59"/>
      <c r="G831" s="58">
        <v>46864.41</v>
      </c>
      <c r="H831" s="60"/>
    </row>
    <row r="832" spans="1:8" ht="12" x14ac:dyDescent="0.2">
      <c r="A832" s="61"/>
      <c r="B832" s="69"/>
      <c r="C832" s="64"/>
      <c r="D832" s="64"/>
      <c r="E832" s="63">
        <v>7</v>
      </c>
      <c r="F832" s="64"/>
      <c r="G832" s="63">
        <v>7</v>
      </c>
      <c r="H832" s="65"/>
    </row>
    <row r="833" spans="1:8" ht="24" x14ac:dyDescent="0.2">
      <c r="A833" s="61"/>
      <c r="B833" s="68" t="s">
        <v>401</v>
      </c>
      <c r="C833" s="59"/>
      <c r="D833" s="59"/>
      <c r="E833" s="70">
        <v>200.19</v>
      </c>
      <c r="F833" s="59"/>
      <c r="G833" s="70">
        <v>200.19</v>
      </c>
      <c r="H833" s="60"/>
    </row>
    <row r="834" spans="1:8" ht="12" x14ac:dyDescent="0.2">
      <c r="A834" s="61"/>
      <c r="B834" s="69"/>
      <c r="C834" s="64"/>
      <c r="D834" s="64"/>
      <c r="E834" s="63">
        <v>2</v>
      </c>
      <c r="F834" s="64"/>
      <c r="G834" s="63">
        <v>2</v>
      </c>
      <c r="H834" s="65"/>
    </row>
    <row r="835" spans="1:8" ht="24" x14ac:dyDescent="0.2">
      <c r="A835" s="61"/>
      <c r="B835" s="68" t="s">
        <v>402</v>
      </c>
      <c r="C835" s="59"/>
      <c r="D835" s="59"/>
      <c r="E835" s="70">
        <v>109.55</v>
      </c>
      <c r="F835" s="59"/>
      <c r="G835" s="70">
        <v>109.55</v>
      </c>
      <c r="H835" s="60"/>
    </row>
    <row r="836" spans="1:8" ht="12" x14ac:dyDescent="0.2">
      <c r="A836" s="61"/>
      <c r="B836" s="69"/>
      <c r="C836" s="64"/>
      <c r="D836" s="64"/>
      <c r="E836" s="63">
        <v>1</v>
      </c>
      <c r="F836" s="64"/>
      <c r="G836" s="63">
        <v>1</v>
      </c>
      <c r="H836" s="65"/>
    </row>
    <row r="837" spans="1:8" ht="24" x14ac:dyDescent="0.2">
      <c r="A837" s="61"/>
      <c r="B837" s="68" t="s">
        <v>403</v>
      </c>
      <c r="C837" s="59"/>
      <c r="D837" s="59"/>
      <c r="E837" s="70">
        <v>61.47</v>
      </c>
      <c r="F837" s="59"/>
      <c r="G837" s="70">
        <v>61.47</v>
      </c>
      <c r="H837" s="60"/>
    </row>
    <row r="838" spans="1:8" ht="12" x14ac:dyDescent="0.2">
      <c r="A838" s="61"/>
      <c r="B838" s="69"/>
      <c r="C838" s="64"/>
      <c r="D838" s="64"/>
      <c r="E838" s="63">
        <v>2</v>
      </c>
      <c r="F838" s="64"/>
      <c r="G838" s="63">
        <v>2</v>
      </c>
      <c r="H838" s="65"/>
    </row>
    <row r="839" spans="1:8" ht="12" x14ac:dyDescent="0.2">
      <c r="A839" s="61"/>
      <c r="B839" s="68" t="s">
        <v>404</v>
      </c>
      <c r="C839" s="59"/>
      <c r="D839" s="59"/>
      <c r="E839" s="58">
        <v>1916.33</v>
      </c>
      <c r="F839" s="59"/>
      <c r="G839" s="58">
        <v>1916.33</v>
      </c>
      <c r="H839" s="60"/>
    </row>
    <row r="840" spans="1:8" ht="12" x14ac:dyDescent="0.2">
      <c r="A840" s="61"/>
      <c r="B840" s="69"/>
      <c r="C840" s="64"/>
      <c r="D840" s="64"/>
      <c r="E840" s="63">
        <v>30</v>
      </c>
      <c r="F840" s="64"/>
      <c r="G840" s="63">
        <v>30</v>
      </c>
      <c r="H840" s="65"/>
    </row>
    <row r="841" spans="1:8" ht="96" x14ac:dyDescent="0.2">
      <c r="A841" s="61"/>
      <c r="B841" s="68" t="s">
        <v>269</v>
      </c>
      <c r="C841" s="59"/>
      <c r="D841" s="59"/>
      <c r="E841" s="58">
        <v>77796.75</v>
      </c>
      <c r="F841" s="59"/>
      <c r="G841" s="58">
        <v>77796.75</v>
      </c>
      <c r="H841" s="60"/>
    </row>
    <row r="842" spans="1:8" ht="12" x14ac:dyDescent="0.2">
      <c r="A842" s="61"/>
      <c r="B842" s="69"/>
      <c r="C842" s="64"/>
      <c r="D842" s="64"/>
      <c r="E842" s="63">
        <v>75</v>
      </c>
      <c r="F842" s="64"/>
      <c r="G842" s="63">
        <v>75</v>
      </c>
      <c r="H842" s="65"/>
    </row>
    <row r="843" spans="1:8" ht="36" x14ac:dyDescent="0.2">
      <c r="A843" s="61"/>
      <c r="B843" s="68" t="s">
        <v>405</v>
      </c>
      <c r="C843" s="59"/>
      <c r="D843" s="59"/>
      <c r="E843" s="58">
        <v>7440.68</v>
      </c>
      <c r="F843" s="59"/>
      <c r="G843" s="58">
        <v>7440.68</v>
      </c>
      <c r="H843" s="60"/>
    </row>
    <row r="844" spans="1:8" ht="12" x14ac:dyDescent="0.2">
      <c r="A844" s="61"/>
      <c r="B844" s="69"/>
      <c r="C844" s="64"/>
      <c r="D844" s="64"/>
      <c r="E844" s="63">
        <v>2</v>
      </c>
      <c r="F844" s="64"/>
      <c r="G844" s="63">
        <v>2</v>
      </c>
      <c r="H844" s="65"/>
    </row>
    <row r="845" spans="1:8" ht="12" x14ac:dyDescent="0.2">
      <c r="A845" s="61"/>
      <c r="B845" s="68" t="s">
        <v>406</v>
      </c>
      <c r="C845" s="59"/>
      <c r="D845" s="59"/>
      <c r="E845" s="58">
        <v>33015.339999999997</v>
      </c>
      <c r="F845" s="59"/>
      <c r="G845" s="58">
        <v>33015.339999999997</v>
      </c>
      <c r="H845" s="60"/>
    </row>
    <row r="846" spans="1:8" ht="12" x14ac:dyDescent="0.2">
      <c r="A846" s="61"/>
      <c r="B846" s="69"/>
      <c r="C846" s="64"/>
      <c r="D846" s="64"/>
      <c r="E846" s="63">
        <v>2</v>
      </c>
      <c r="F846" s="64"/>
      <c r="G846" s="63">
        <v>2</v>
      </c>
      <c r="H846" s="65"/>
    </row>
    <row r="847" spans="1:8" ht="24" x14ac:dyDescent="0.2">
      <c r="A847" s="61"/>
      <c r="B847" s="68" t="s">
        <v>407</v>
      </c>
      <c r="C847" s="59"/>
      <c r="D847" s="59"/>
      <c r="E847" s="58">
        <v>13830.53</v>
      </c>
      <c r="F847" s="59"/>
      <c r="G847" s="58">
        <v>13830.53</v>
      </c>
      <c r="H847" s="60"/>
    </row>
    <row r="848" spans="1:8" ht="12" x14ac:dyDescent="0.2">
      <c r="A848" s="61"/>
      <c r="B848" s="69"/>
      <c r="C848" s="64"/>
      <c r="D848" s="64"/>
      <c r="E848" s="63">
        <v>7</v>
      </c>
      <c r="F848" s="64"/>
      <c r="G848" s="63">
        <v>7</v>
      </c>
      <c r="H848" s="65"/>
    </row>
    <row r="849" spans="1:8" ht="24" x14ac:dyDescent="0.2">
      <c r="A849" s="61"/>
      <c r="B849" s="68" t="s">
        <v>408</v>
      </c>
      <c r="C849" s="59"/>
      <c r="D849" s="59"/>
      <c r="E849" s="58">
        <v>103794.91</v>
      </c>
      <c r="F849" s="59"/>
      <c r="G849" s="58">
        <v>103794.91</v>
      </c>
      <c r="H849" s="60"/>
    </row>
    <row r="850" spans="1:8" ht="12" x14ac:dyDescent="0.2">
      <c r="A850" s="61"/>
      <c r="B850" s="69"/>
      <c r="C850" s="64"/>
      <c r="D850" s="64"/>
      <c r="E850" s="63">
        <v>2.0550000000000002</v>
      </c>
      <c r="F850" s="64"/>
      <c r="G850" s="63">
        <v>2.0550000000000002</v>
      </c>
      <c r="H850" s="65"/>
    </row>
    <row r="851" spans="1:8" ht="12" x14ac:dyDescent="0.2">
      <c r="A851" s="61"/>
      <c r="B851" s="68" t="s">
        <v>409</v>
      </c>
      <c r="C851" s="59"/>
      <c r="D851" s="59"/>
      <c r="E851" s="58">
        <v>7549.83</v>
      </c>
      <c r="F851" s="59"/>
      <c r="G851" s="58">
        <v>7549.83</v>
      </c>
      <c r="H851" s="60"/>
    </row>
    <row r="852" spans="1:8" ht="12" x14ac:dyDescent="0.2">
      <c r="A852" s="61"/>
      <c r="B852" s="69"/>
      <c r="C852" s="64"/>
      <c r="D852" s="64"/>
      <c r="E852" s="63">
        <v>0.57999999999999996</v>
      </c>
      <c r="F852" s="64"/>
      <c r="G852" s="63">
        <v>0.57999999999999996</v>
      </c>
      <c r="H852" s="65"/>
    </row>
    <row r="853" spans="1:8" ht="24" x14ac:dyDescent="0.2">
      <c r="A853" s="61"/>
      <c r="B853" s="68" t="s">
        <v>410</v>
      </c>
      <c r="C853" s="59"/>
      <c r="D853" s="59"/>
      <c r="E853" s="58">
        <v>277396.61</v>
      </c>
      <c r="F853" s="59"/>
      <c r="G853" s="58">
        <v>277396.61</v>
      </c>
      <c r="H853" s="60"/>
    </row>
    <row r="854" spans="1:8" ht="12" x14ac:dyDescent="0.2">
      <c r="A854" s="61"/>
      <c r="B854" s="69"/>
      <c r="C854" s="64"/>
      <c r="D854" s="64"/>
      <c r="E854" s="63">
        <v>3.86</v>
      </c>
      <c r="F854" s="64"/>
      <c r="G854" s="63">
        <v>3.86</v>
      </c>
      <c r="H854" s="65"/>
    </row>
    <row r="855" spans="1:8" ht="60" x14ac:dyDescent="0.2">
      <c r="A855" s="61"/>
      <c r="B855" s="68" t="s">
        <v>411</v>
      </c>
      <c r="C855" s="59"/>
      <c r="D855" s="59"/>
      <c r="E855" s="58">
        <v>9119.08</v>
      </c>
      <c r="F855" s="59"/>
      <c r="G855" s="58">
        <v>9119.08</v>
      </c>
      <c r="H855" s="60"/>
    </row>
    <row r="856" spans="1:8" ht="12" x14ac:dyDescent="0.2">
      <c r="A856" s="61"/>
      <c r="B856" s="69"/>
      <c r="C856" s="64"/>
      <c r="D856" s="64"/>
      <c r="E856" s="63">
        <v>0.19600000000000001</v>
      </c>
      <c r="F856" s="64"/>
      <c r="G856" s="63">
        <v>0.19600000000000001</v>
      </c>
      <c r="H856" s="65"/>
    </row>
    <row r="857" spans="1:8" ht="84" x14ac:dyDescent="0.2">
      <c r="A857" s="61"/>
      <c r="B857" s="68" t="s">
        <v>412</v>
      </c>
      <c r="C857" s="59"/>
      <c r="D857" s="59"/>
      <c r="E857" s="58">
        <v>24855.14</v>
      </c>
      <c r="F857" s="59"/>
      <c r="G857" s="58">
        <v>24855.14</v>
      </c>
      <c r="H857" s="60"/>
    </row>
    <row r="858" spans="1:8" ht="12" x14ac:dyDescent="0.2">
      <c r="A858" s="61"/>
      <c r="B858" s="69"/>
      <c r="C858" s="64"/>
      <c r="D858" s="64"/>
      <c r="E858" s="63">
        <v>0.372</v>
      </c>
      <c r="F858" s="64"/>
      <c r="G858" s="63">
        <v>0.372</v>
      </c>
      <c r="H858" s="65"/>
    </row>
    <row r="859" spans="1:8" ht="36" x14ac:dyDescent="0.2">
      <c r="A859" s="61"/>
      <c r="B859" s="68" t="s">
        <v>300</v>
      </c>
      <c r="C859" s="59"/>
      <c r="D859" s="59"/>
      <c r="E859" s="58">
        <v>2231.42</v>
      </c>
      <c r="F859" s="59"/>
      <c r="G859" s="58">
        <v>2231.42</v>
      </c>
      <c r="H859" s="60"/>
    </row>
    <row r="860" spans="1:8" ht="12" x14ac:dyDescent="0.2">
      <c r="A860" s="61"/>
      <c r="B860" s="69"/>
      <c r="C860" s="64"/>
      <c r="D860" s="64"/>
      <c r="E860" s="63">
        <v>4</v>
      </c>
      <c r="F860" s="64"/>
      <c r="G860" s="63">
        <v>4</v>
      </c>
      <c r="H860" s="65"/>
    </row>
    <row r="861" spans="1:8" ht="24" x14ac:dyDescent="0.2">
      <c r="A861" s="61"/>
      <c r="B861" s="68" t="s">
        <v>413</v>
      </c>
      <c r="C861" s="59"/>
      <c r="D861" s="59"/>
      <c r="E861" s="58">
        <v>2426.7399999999998</v>
      </c>
      <c r="F861" s="59"/>
      <c r="G861" s="58">
        <v>2426.7399999999998</v>
      </c>
      <c r="H861" s="60"/>
    </row>
    <row r="862" spans="1:8" ht="12" x14ac:dyDescent="0.2">
      <c r="A862" s="61"/>
      <c r="B862" s="69"/>
      <c r="C862" s="64"/>
      <c r="D862" s="64"/>
      <c r="E862" s="63">
        <v>7.5999999999999998E-2</v>
      </c>
      <c r="F862" s="64"/>
      <c r="G862" s="63">
        <v>7.5999999999999998E-2</v>
      </c>
      <c r="H862" s="65"/>
    </row>
    <row r="863" spans="1:8" ht="12" x14ac:dyDescent="0.2">
      <c r="A863" s="61"/>
      <c r="B863" s="68" t="s">
        <v>414</v>
      </c>
      <c r="C863" s="59"/>
      <c r="D863" s="59"/>
      <c r="E863" s="58">
        <v>1525.43</v>
      </c>
      <c r="F863" s="59"/>
      <c r="G863" s="58">
        <v>1525.43</v>
      </c>
      <c r="H863" s="60"/>
    </row>
    <row r="864" spans="1:8" ht="12" x14ac:dyDescent="0.2">
      <c r="A864" s="61"/>
      <c r="B864" s="69"/>
      <c r="C864" s="64"/>
      <c r="D864" s="64"/>
      <c r="E864" s="63">
        <v>200</v>
      </c>
      <c r="F864" s="64"/>
      <c r="G864" s="63">
        <v>200</v>
      </c>
      <c r="H864" s="65"/>
    </row>
    <row r="865" spans="1:8" ht="24" x14ac:dyDescent="0.2">
      <c r="A865" s="61"/>
      <c r="B865" s="68" t="s">
        <v>415</v>
      </c>
      <c r="C865" s="59"/>
      <c r="D865" s="59"/>
      <c r="E865" s="58">
        <v>4861.29</v>
      </c>
      <c r="F865" s="59"/>
      <c r="G865" s="58">
        <v>4861.29</v>
      </c>
      <c r="H865" s="60"/>
    </row>
    <row r="866" spans="1:8" ht="12" x14ac:dyDescent="0.2">
      <c r="A866" s="61"/>
      <c r="B866" s="69"/>
      <c r="C866" s="64"/>
      <c r="D866" s="64"/>
      <c r="E866" s="63">
        <v>1</v>
      </c>
      <c r="F866" s="64"/>
      <c r="G866" s="63">
        <v>1</v>
      </c>
      <c r="H866" s="65"/>
    </row>
    <row r="867" spans="1:8" ht="72" x14ac:dyDescent="0.2">
      <c r="A867" s="61"/>
      <c r="B867" s="68" t="s">
        <v>314</v>
      </c>
      <c r="C867" s="59"/>
      <c r="D867" s="59"/>
      <c r="E867" s="58">
        <v>472472</v>
      </c>
      <c r="F867" s="59"/>
      <c r="G867" s="58">
        <v>472472</v>
      </c>
      <c r="H867" s="60"/>
    </row>
    <row r="868" spans="1:8" ht="12" x14ac:dyDescent="0.2">
      <c r="A868" s="61"/>
      <c r="B868" s="69"/>
      <c r="C868" s="64"/>
      <c r="D868" s="64"/>
      <c r="E868" s="63">
        <v>440</v>
      </c>
      <c r="F868" s="64"/>
      <c r="G868" s="63">
        <v>440</v>
      </c>
      <c r="H868" s="65"/>
    </row>
    <row r="869" spans="1:8" ht="12" x14ac:dyDescent="0.2">
      <c r="A869" s="56"/>
      <c r="B869" s="57" t="s">
        <v>416</v>
      </c>
      <c r="C869" s="58">
        <v>578200</v>
      </c>
      <c r="D869" s="59"/>
      <c r="E869" s="58">
        <v>1330888.96</v>
      </c>
      <c r="F869" s="58">
        <v>578200</v>
      </c>
      <c r="G869" s="58">
        <v>1330888.96</v>
      </c>
      <c r="H869" s="60"/>
    </row>
    <row r="870" spans="1:8" ht="12" x14ac:dyDescent="0.2">
      <c r="A870" s="61"/>
      <c r="B870" s="69"/>
      <c r="C870" s="63">
        <v>1</v>
      </c>
      <c r="D870" s="64"/>
      <c r="E870" s="63">
        <v>2</v>
      </c>
      <c r="F870" s="63">
        <v>1</v>
      </c>
      <c r="G870" s="63">
        <v>2</v>
      </c>
      <c r="H870" s="65"/>
    </row>
    <row r="871" spans="1:8" ht="24" x14ac:dyDescent="0.2">
      <c r="A871" s="61"/>
      <c r="B871" s="66" t="s">
        <v>12</v>
      </c>
      <c r="C871" s="58">
        <v>578200</v>
      </c>
      <c r="D871" s="59"/>
      <c r="E871" s="59"/>
      <c r="F871" s="58">
        <v>578200</v>
      </c>
      <c r="G871" s="59"/>
      <c r="H871" s="60"/>
    </row>
    <row r="872" spans="1:8" ht="12" x14ac:dyDescent="0.2">
      <c r="A872" s="61"/>
      <c r="B872" s="67"/>
      <c r="C872" s="63">
        <v>1</v>
      </c>
      <c r="D872" s="64"/>
      <c r="E872" s="64"/>
      <c r="F872" s="63">
        <v>1</v>
      </c>
      <c r="G872" s="64"/>
      <c r="H872" s="65"/>
    </row>
    <row r="873" spans="1:8" ht="60" x14ac:dyDescent="0.2">
      <c r="A873" s="61"/>
      <c r="B873" s="68" t="s">
        <v>478</v>
      </c>
      <c r="C873" s="58">
        <v>578200</v>
      </c>
      <c r="D873" s="59"/>
      <c r="E873" s="59"/>
      <c r="F873" s="58">
        <v>578200</v>
      </c>
      <c r="G873" s="59"/>
      <c r="H873" s="60"/>
    </row>
    <row r="874" spans="1:8" ht="12" x14ac:dyDescent="0.2">
      <c r="A874" s="61"/>
      <c r="B874" s="69"/>
      <c r="C874" s="63">
        <v>1</v>
      </c>
      <c r="D874" s="64"/>
      <c r="E874" s="64"/>
      <c r="F874" s="63">
        <v>1</v>
      </c>
      <c r="G874" s="64"/>
      <c r="H874" s="65"/>
    </row>
    <row r="875" spans="1:8" ht="24" x14ac:dyDescent="0.2">
      <c r="A875" s="61"/>
      <c r="B875" s="66" t="s">
        <v>25</v>
      </c>
      <c r="C875" s="59"/>
      <c r="D875" s="59"/>
      <c r="E875" s="58">
        <v>1330888.96</v>
      </c>
      <c r="F875" s="59"/>
      <c r="G875" s="58">
        <v>1330888.96</v>
      </c>
      <c r="H875" s="60"/>
    </row>
    <row r="876" spans="1:8" ht="12" x14ac:dyDescent="0.2">
      <c r="A876" s="61"/>
      <c r="B876" s="67"/>
      <c r="C876" s="64"/>
      <c r="D876" s="64"/>
      <c r="E876" s="63">
        <v>2</v>
      </c>
      <c r="F876" s="64"/>
      <c r="G876" s="63">
        <v>2</v>
      </c>
      <c r="H876" s="65"/>
    </row>
    <row r="877" spans="1:8" ht="12" x14ac:dyDescent="0.2">
      <c r="A877" s="61"/>
      <c r="B877" s="68" t="s">
        <v>417</v>
      </c>
      <c r="C877" s="59"/>
      <c r="D877" s="59"/>
      <c r="E877" s="58">
        <v>738528.96</v>
      </c>
      <c r="F877" s="59"/>
      <c r="G877" s="58">
        <v>738528.96</v>
      </c>
      <c r="H877" s="60"/>
    </row>
    <row r="878" spans="1:8" ht="12" x14ac:dyDescent="0.2">
      <c r="A878" s="61"/>
      <c r="B878" s="69"/>
      <c r="C878" s="64"/>
      <c r="D878" s="64"/>
      <c r="E878" s="63">
        <v>1</v>
      </c>
      <c r="F878" s="64"/>
      <c r="G878" s="63">
        <v>1</v>
      </c>
      <c r="H878" s="65"/>
    </row>
    <row r="879" spans="1:8" ht="24" x14ac:dyDescent="0.2">
      <c r="A879" s="61"/>
      <c r="B879" s="68" t="s">
        <v>418</v>
      </c>
      <c r="C879" s="59"/>
      <c r="D879" s="59"/>
      <c r="E879" s="58">
        <v>592360</v>
      </c>
      <c r="F879" s="59"/>
      <c r="G879" s="58">
        <v>592360</v>
      </c>
      <c r="H879" s="60"/>
    </row>
    <row r="880" spans="1:8" ht="12.75" thickBot="1" x14ac:dyDescent="0.25">
      <c r="A880" s="61"/>
      <c r="B880" s="69"/>
      <c r="C880" s="64"/>
      <c r="D880" s="64"/>
      <c r="E880" s="63">
        <v>1</v>
      </c>
      <c r="F880" s="64"/>
      <c r="G880" s="63">
        <v>1</v>
      </c>
      <c r="H880" s="65"/>
    </row>
    <row r="881" spans="1:8" ht="12.75" thickBot="1" x14ac:dyDescent="0.25">
      <c r="A881" s="61"/>
      <c r="B881" s="72" t="s">
        <v>419</v>
      </c>
      <c r="C881" s="73">
        <v>14498535.02</v>
      </c>
      <c r="D881" s="74"/>
      <c r="E881" s="73">
        <v>5985914.1100000003</v>
      </c>
      <c r="F881" s="73">
        <v>1457293.09</v>
      </c>
      <c r="G881" s="73">
        <v>19027156.039999999</v>
      </c>
      <c r="H881" s="75"/>
    </row>
    <row r="882" spans="1:8" x14ac:dyDescent="0.2">
      <c r="A882" s="76"/>
      <c r="B882" s="77"/>
      <c r="C882" s="77"/>
      <c r="D882" s="77"/>
      <c r="E882" s="77"/>
      <c r="F882" s="77"/>
      <c r="G882" s="77"/>
      <c r="H882" s="77"/>
    </row>
    <row r="883" spans="1:8" x14ac:dyDescent="0.2">
      <c r="A883" s="76"/>
      <c r="B883" s="76"/>
      <c r="C883" s="76"/>
      <c r="D883" s="76"/>
      <c r="E883" s="76"/>
      <c r="F883" s="76"/>
      <c r="G883" s="76"/>
      <c r="H883" s="76"/>
    </row>
    <row r="884" spans="1:8" x14ac:dyDescent="0.2">
      <c r="A884" s="76"/>
      <c r="B884" s="76"/>
      <c r="C884" s="76"/>
      <c r="D884" s="76"/>
      <c r="E884" s="76"/>
      <c r="F884" s="76"/>
      <c r="G884" s="76"/>
      <c r="H884" s="76"/>
    </row>
    <row r="885" spans="1:8" ht="33.75" x14ac:dyDescent="0.2">
      <c r="A885" s="76"/>
      <c r="B885" s="76" t="s">
        <v>420</v>
      </c>
      <c r="C885" s="78" t="s">
        <v>421</v>
      </c>
      <c r="D885" s="76"/>
      <c r="E885" s="79"/>
      <c r="F885" s="76"/>
      <c r="G885" s="78"/>
      <c r="H885" s="76"/>
    </row>
    <row r="886" spans="1:8" x14ac:dyDescent="0.2">
      <c r="A886" s="76"/>
      <c r="B886" s="76"/>
      <c r="C886" s="80" t="s">
        <v>422</v>
      </c>
      <c r="D886" s="76"/>
      <c r="E886" s="80" t="s">
        <v>423</v>
      </c>
      <c r="F886" s="76"/>
      <c r="G886" s="80" t="s">
        <v>424</v>
      </c>
      <c r="H886" s="76"/>
    </row>
    <row r="887" spans="1:8" x14ac:dyDescent="0.2">
      <c r="A887" s="76"/>
      <c r="B887" s="76"/>
      <c r="C887" s="76"/>
      <c r="D887" s="76"/>
      <c r="E887" s="76"/>
      <c r="F887" s="76"/>
      <c r="G887" s="76"/>
      <c r="H887" s="76"/>
    </row>
    <row r="888" spans="1:8" x14ac:dyDescent="0.2">
      <c r="A888" s="76"/>
      <c r="B888" s="76"/>
      <c r="C888" s="76"/>
      <c r="D888" s="76"/>
      <c r="E888" s="76"/>
      <c r="F888" s="76"/>
      <c r="G888" s="76"/>
      <c r="H888" s="76"/>
    </row>
    <row r="889" spans="1:8" x14ac:dyDescent="0.2">
      <c r="A889" s="76"/>
      <c r="B889" s="76"/>
      <c r="C889" s="76"/>
      <c r="D889" s="76"/>
      <c r="E889" s="76"/>
      <c r="F889" s="76"/>
      <c r="G889" s="76"/>
      <c r="H889" s="76"/>
    </row>
    <row r="890" spans="1:8" x14ac:dyDescent="0.2">
      <c r="A890" s="76"/>
      <c r="B890" s="76"/>
      <c r="C890" s="76"/>
      <c r="D890" s="76"/>
      <c r="E890" s="76"/>
      <c r="F890" s="76"/>
      <c r="G890" s="76"/>
      <c r="H890" s="76"/>
    </row>
    <row r="891" spans="1:8" x14ac:dyDescent="0.2">
      <c r="A891" s="76"/>
      <c r="B891" s="76"/>
      <c r="C891" s="76"/>
      <c r="D891" s="76"/>
      <c r="E891" s="76"/>
      <c r="F891" s="76"/>
      <c r="G891" s="76"/>
      <c r="H891" s="76"/>
    </row>
    <row r="892" spans="1:8" x14ac:dyDescent="0.2">
      <c r="A892" s="76"/>
      <c r="B892" s="76"/>
      <c r="C892" s="76"/>
      <c r="D892" s="76"/>
      <c r="E892" s="76"/>
      <c r="F892" s="76"/>
      <c r="G892" s="76"/>
      <c r="H892" s="76"/>
    </row>
    <row r="893" spans="1:8" x14ac:dyDescent="0.2">
      <c r="A893" s="76"/>
      <c r="B893" s="76"/>
      <c r="C893" s="76"/>
      <c r="D893" s="76"/>
      <c r="E893" s="76"/>
      <c r="F893" s="76"/>
      <c r="G893" s="76"/>
      <c r="H893" s="76"/>
    </row>
    <row r="894" spans="1:8" x14ac:dyDescent="0.2">
      <c r="A894" s="76"/>
      <c r="B894" s="76"/>
      <c r="C894" s="76"/>
      <c r="D894" s="76"/>
      <c r="E894" s="76"/>
      <c r="F894" s="76"/>
      <c r="G894" s="76"/>
      <c r="H894" s="76"/>
    </row>
    <row r="895" spans="1:8" x14ac:dyDescent="0.2">
      <c r="A895" s="76"/>
      <c r="B895" s="76"/>
      <c r="C895" s="76"/>
      <c r="D895" s="76"/>
      <c r="E895" s="76"/>
      <c r="F895" s="76"/>
      <c r="G895" s="76"/>
      <c r="H895" s="76"/>
    </row>
    <row r="896" spans="1:8" x14ac:dyDescent="0.2">
      <c r="A896" s="76"/>
      <c r="B896" s="76"/>
      <c r="C896" s="76"/>
      <c r="D896" s="76"/>
      <c r="E896" s="76"/>
      <c r="F896" s="76"/>
      <c r="G896" s="76"/>
      <c r="H896" s="76"/>
    </row>
    <row r="897" spans="1:8" x14ac:dyDescent="0.2">
      <c r="A897" s="76"/>
      <c r="B897" s="76"/>
      <c r="C897" s="76"/>
      <c r="D897" s="76"/>
      <c r="E897" s="76"/>
      <c r="F897" s="76"/>
      <c r="G897" s="76"/>
      <c r="H897" s="76"/>
    </row>
    <row r="898" spans="1:8" x14ac:dyDescent="0.2">
      <c r="A898" s="76"/>
      <c r="B898" s="76"/>
      <c r="C898" s="76"/>
      <c r="D898" s="76"/>
      <c r="E898" s="76"/>
      <c r="F898" s="76"/>
      <c r="G898" s="76"/>
      <c r="H898" s="76"/>
    </row>
    <row r="899" spans="1:8" x14ac:dyDescent="0.2">
      <c r="A899" s="76"/>
      <c r="B899" s="76"/>
      <c r="C899" s="76"/>
      <c r="D899" s="76"/>
      <c r="E899" s="76"/>
      <c r="F899" s="76"/>
      <c r="G899" s="76"/>
      <c r="H899" s="76"/>
    </row>
    <row r="900" spans="1:8" x14ac:dyDescent="0.2">
      <c r="A900" s="76"/>
      <c r="B900" s="76"/>
      <c r="C900" s="76"/>
      <c r="D900" s="76"/>
      <c r="E900" s="76"/>
      <c r="F900" s="76"/>
      <c r="G900" s="76"/>
      <c r="H900" s="76"/>
    </row>
    <row r="901" spans="1:8" x14ac:dyDescent="0.2">
      <c r="A901" s="76"/>
      <c r="B901" s="76"/>
      <c r="C901" s="76"/>
      <c r="D901" s="76"/>
      <c r="E901" s="76"/>
      <c r="F901" s="76"/>
      <c r="G901" s="76"/>
      <c r="H901" s="76"/>
    </row>
    <row r="902" spans="1:8" x14ac:dyDescent="0.2">
      <c r="A902" s="76"/>
      <c r="B902" s="76"/>
      <c r="C902" s="76"/>
      <c r="D902" s="76"/>
      <c r="E902" s="76"/>
      <c r="F902" s="76"/>
      <c r="G902" s="76"/>
      <c r="H902" s="76"/>
    </row>
    <row r="903" spans="1:8" x14ac:dyDescent="0.2">
      <c r="A903" s="76"/>
      <c r="B903" s="76"/>
      <c r="C903" s="76"/>
      <c r="D903" s="76"/>
      <c r="E903" s="76"/>
      <c r="F903" s="76"/>
      <c r="G903" s="76"/>
      <c r="H903" s="76"/>
    </row>
    <row r="904" spans="1:8" x14ac:dyDescent="0.2">
      <c r="A904" s="76"/>
      <c r="B904" s="76"/>
      <c r="C904" s="76"/>
      <c r="D904" s="76"/>
      <c r="E904" s="76"/>
      <c r="F904" s="76"/>
      <c r="G904" s="76"/>
      <c r="H904" s="76"/>
    </row>
    <row r="905" spans="1:8" x14ac:dyDescent="0.2">
      <c r="A905" s="76"/>
      <c r="B905" s="76"/>
      <c r="C905" s="76"/>
      <c r="D905" s="76"/>
      <c r="E905" s="76"/>
      <c r="F905" s="76"/>
      <c r="G905" s="76"/>
      <c r="H905" s="76"/>
    </row>
    <row r="906" spans="1:8" x14ac:dyDescent="0.2">
      <c r="A906" s="76"/>
      <c r="B906" s="76"/>
      <c r="C906" s="76"/>
      <c r="D906" s="76"/>
      <c r="E906" s="76"/>
      <c r="F906" s="76"/>
      <c r="G906" s="76"/>
      <c r="H906" s="76"/>
    </row>
    <row r="907" spans="1:8" x14ac:dyDescent="0.2">
      <c r="A907" s="76"/>
      <c r="B907" s="76"/>
      <c r="C907" s="76"/>
      <c r="D907" s="76"/>
      <c r="E907" s="76"/>
      <c r="F907" s="76"/>
      <c r="G907" s="76"/>
      <c r="H907" s="76"/>
    </row>
    <row r="908" spans="1:8" x14ac:dyDescent="0.2">
      <c r="A908" s="76"/>
      <c r="B908" s="76"/>
      <c r="C908" s="76"/>
      <c r="D908" s="76"/>
      <c r="E908" s="76"/>
      <c r="F908" s="76"/>
      <c r="G908" s="76"/>
      <c r="H908" s="76"/>
    </row>
    <row r="909" spans="1:8" x14ac:dyDescent="0.2">
      <c r="A909" s="76"/>
      <c r="B909" s="76"/>
      <c r="C909" s="76"/>
      <c r="D909" s="76"/>
      <c r="E909" s="76"/>
      <c r="F909" s="76"/>
      <c r="G909" s="76"/>
      <c r="H909" s="76"/>
    </row>
    <row r="910" spans="1:8" x14ac:dyDescent="0.2">
      <c r="A910" s="76"/>
      <c r="B910" s="76"/>
      <c r="C910" s="76"/>
      <c r="D910" s="76"/>
      <c r="E910" s="76"/>
      <c r="F910" s="76"/>
      <c r="G910" s="76"/>
      <c r="H910" s="76"/>
    </row>
    <row r="911" spans="1:8" x14ac:dyDescent="0.2">
      <c r="A911" s="76"/>
      <c r="B911" s="76"/>
      <c r="C911" s="76"/>
      <c r="D911" s="76"/>
      <c r="E911" s="76"/>
      <c r="F911" s="76"/>
      <c r="G911" s="76"/>
      <c r="H911" s="76"/>
    </row>
    <row r="912" spans="1:8" x14ac:dyDescent="0.2">
      <c r="A912" s="76"/>
      <c r="B912" s="76"/>
      <c r="C912" s="76"/>
      <c r="D912" s="76"/>
      <c r="E912" s="76"/>
      <c r="F912" s="76"/>
      <c r="G912" s="76"/>
      <c r="H912" s="76"/>
    </row>
    <row r="913" spans="1:8" x14ac:dyDescent="0.2">
      <c r="A913" s="76"/>
      <c r="B913" s="76"/>
      <c r="C913" s="76"/>
      <c r="D913" s="76"/>
      <c r="E913" s="76"/>
      <c r="F913" s="76"/>
      <c r="G913" s="76"/>
      <c r="H913" s="76"/>
    </row>
    <row r="914" spans="1:8" x14ac:dyDescent="0.2">
      <c r="A914" s="76"/>
      <c r="B914" s="76"/>
      <c r="C914" s="76"/>
      <c r="D914" s="76"/>
      <c r="E914" s="76"/>
      <c r="F914" s="76"/>
      <c r="G914" s="76"/>
      <c r="H914" s="76"/>
    </row>
    <row r="915" spans="1:8" x14ac:dyDescent="0.2">
      <c r="A915" s="76"/>
      <c r="B915" s="76"/>
      <c r="C915" s="76"/>
      <c r="D915" s="76"/>
      <c r="E915" s="76"/>
      <c r="F915" s="76"/>
      <c r="G915" s="76"/>
      <c r="H915" s="76"/>
    </row>
    <row r="916" spans="1:8" x14ac:dyDescent="0.2">
      <c r="A916" s="76"/>
      <c r="B916" s="76"/>
      <c r="C916" s="76"/>
      <c r="D916" s="76"/>
      <c r="E916" s="76"/>
      <c r="F916" s="76"/>
      <c r="G916" s="76"/>
      <c r="H916" s="76"/>
    </row>
    <row r="917" spans="1:8" x14ac:dyDescent="0.2">
      <c r="A917" s="76"/>
      <c r="B917" s="76"/>
      <c r="C917" s="76"/>
      <c r="D917" s="76"/>
      <c r="E917" s="76"/>
      <c r="F917" s="76"/>
      <c r="G917" s="76"/>
      <c r="H917" s="76"/>
    </row>
    <row r="918" spans="1:8" x14ac:dyDescent="0.2">
      <c r="A918" s="76"/>
      <c r="B918" s="76"/>
      <c r="C918" s="76"/>
      <c r="D918" s="76"/>
      <c r="E918" s="76"/>
      <c r="F918" s="76"/>
      <c r="G918" s="76"/>
      <c r="H918" s="76"/>
    </row>
    <row r="919" spans="1:8" x14ac:dyDescent="0.2">
      <c r="A919" s="76"/>
      <c r="B919" s="76"/>
      <c r="C919" s="76"/>
      <c r="D919" s="76"/>
      <c r="E919" s="76"/>
      <c r="F919" s="76"/>
      <c r="G919" s="76"/>
      <c r="H919" s="76"/>
    </row>
    <row r="920" spans="1:8" x14ac:dyDescent="0.2">
      <c r="A920" s="76"/>
      <c r="B920" s="76"/>
      <c r="C920" s="76"/>
      <c r="D920" s="76"/>
      <c r="E920" s="76"/>
      <c r="F920" s="76"/>
      <c r="G920" s="76"/>
      <c r="H920" s="76"/>
    </row>
    <row r="921" spans="1:8" x14ac:dyDescent="0.2">
      <c r="A921" s="76"/>
      <c r="B921" s="76"/>
      <c r="C921" s="76"/>
      <c r="D921" s="76"/>
      <c r="E921" s="76"/>
      <c r="F921" s="76"/>
      <c r="G921" s="76"/>
      <c r="H921" s="76"/>
    </row>
    <row r="922" spans="1:8" x14ac:dyDescent="0.2">
      <c r="A922" s="76"/>
      <c r="B922" s="76"/>
      <c r="C922" s="76"/>
      <c r="D922" s="76"/>
      <c r="E922" s="76"/>
      <c r="F922" s="76"/>
      <c r="G922" s="76"/>
      <c r="H922" s="76"/>
    </row>
    <row r="923" spans="1:8" x14ac:dyDescent="0.2">
      <c r="A923" s="76"/>
      <c r="B923" s="76"/>
      <c r="C923" s="76"/>
      <c r="D923" s="76"/>
      <c r="E923" s="76"/>
      <c r="F923" s="76"/>
      <c r="G923" s="76"/>
      <c r="H923" s="76"/>
    </row>
    <row r="924" spans="1:8" x14ac:dyDescent="0.2">
      <c r="A924" s="76"/>
      <c r="B924" s="76"/>
      <c r="C924" s="76"/>
      <c r="D924" s="76"/>
      <c r="E924" s="76"/>
      <c r="F924" s="76"/>
      <c r="G924" s="76"/>
      <c r="H924" s="76"/>
    </row>
    <row r="925" spans="1:8" x14ac:dyDescent="0.2">
      <c r="A925" s="76"/>
      <c r="B925" s="76"/>
      <c r="C925" s="76"/>
      <c r="D925" s="76"/>
      <c r="E925" s="76"/>
      <c r="F925" s="76"/>
      <c r="G925" s="76"/>
      <c r="H925" s="76"/>
    </row>
    <row r="926" spans="1:8" x14ac:dyDescent="0.2">
      <c r="A926" s="76"/>
      <c r="B926" s="76"/>
      <c r="C926" s="76"/>
      <c r="D926" s="76"/>
      <c r="E926" s="76"/>
      <c r="F926" s="76"/>
      <c r="G926" s="76"/>
      <c r="H926" s="76"/>
    </row>
    <row r="927" spans="1:8" x14ac:dyDescent="0.2">
      <c r="A927" s="76"/>
      <c r="B927" s="76"/>
      <c r="C927" s="76"/>
      <c r="D927" s="76"/>
      <c r="E927" s="76"/>
      <c r="F927" s="76"/>
      <c r="G927" s="76"/>
      <c r="H927" s="76"/>
    </row>
    <row r="928" spans="1:8" x14ac:dyDescent="0.2">
      <c r="A928" s="76"/>
      <c r="B928" s="76"/>
      <c r="C928" s="76"/>
      <c r="D928" s="76"/>
      <c r="E928" s="76"/>
      <c r="F928" s="76"/>
      <c r="G928" s="76"/>
      <c r="H928" s="76"/>
    </row>
    <row r="929" spans="1:8" x14ac:dyDescent="0.2">
      <c r="A929" s="76"/>
      <c r="B929" s="76"/>
      <c r="C929" s="76"/>
      <c r="D929" s="76"/>
      <c r="E929" s="76"/>
      <c r="F929" s="76"/>
      <c r="G929" s="76"/>
      <c r="H929" s="76"/>
    </row>
    <row r="930" spans="1:8" x14ac:dyDescent="0.2">
      <c r="A930" s="76"/>
      <c r="B930" s="76"/>
      <c r="C930" s="76"/>
      <c r="D930" s="76"/>
      <c r="E930" s="76"/>
      <c r="F930" s="76"/>
      <c r="G930" s="76"/>
      <c r="H930" s="76"/>
    </row>
    <row r="931" spans="1:8" x14ac:dyDescent="0.2">
      <c r="A931" s="76"/>
      <c r="B931" s="76"/>
      <c r="C931" s="76"/>
      <c r="D931" s="76"/>
      <c r="E931" s="76"/>
      <c r="F931" s="76"/>
      <c r="G931" s="76"/>
      <c r="H931" s="76"/>
    </row>
    <row r="932" spans="1:8" x14ac:dyDescent="0.2">
      <c r="A932" s="76"/>
      <c r="B932" s="76"/>
      <c r="C932" s="76"/>
      <c r="D932" s="76"/>
      <c r="E932" s="76"/>
      <c r="F932" s="76"/>
      <c r="G932" s="76"/>
      <c r="H932" s="76"/>
    </row>
    <row r="933" spans="1:8" x14ac:dyDescent="0.2">
      <c r="A933" s="76"/>
      <c r="B933" s="76"/>
      <c r="C933" s="76"/>
      <c r="D933" s="76"/>
      <c r="E933" s="76"/>
      <c r="F933" s="76"/>
      <c r="G933" s="76"/>
      <c r="H933" s="76"/>
    </row>
    <row r="934" spans="1:8" x14ac:dyDescent="0.2">
      <c r="A934" s="76"/>
      <c r="B934" s="76"/>
      <c r="C934" s="76"/>
      <c r="D934" s="76"/>
      <c r="E934" s="76"/>
      <c r="F934" s="76"/>
      <c r="G934" s="76"/>
      <c r="H934" s="76"/>
    </row>
    <row r="935" spans="1:8" x14ac:dyDescent="0.2">
      <c r="A935" s="76"/>
      <c r="B935" s="76"/>
      <c r="C935" s="76"/>
      <c r="D935" s="76"/>
      <c r="E935" s="76"/>
      <c r="F935" s="76"/>
      <c r="G935" s="76"/>
      <c r="H935" s="76"/>
    </row>
    <row r="936" spans="1:8" x14ac:dyDescent="0.2">
      <c r="A936" s="76"/>
      <c r="B936" s="76"/>
      <c r="C936" s="76"/>
      <c r="D936" s="76"/>
      <c r="E936" s="76"/>
      <c r="F936" s="76"/>
      <c r="G936" s="76"/>
      <c r="H936" s="76"/>
    </row>
    <row r="937" spans="1:8" x14ac:dyDescent="0.2">
      <c r="A937" s="76"/>
      <c r="B937" s="76"/>
      <c r="C937" s="76"/>
      <c r="D937" s="76"/>
      <c r="E937" s="76"/>
      <c r="F937" s="76"/>
      <c r="G937" s="76"/>
      <c r="H937" s="76"/>
    </row>
    <row r="938" spans="1:8" x14ac:dyDescent="0.2">
      <c r="A938" s="76"/>
      <c r="B938" s="76"/>
      <c r="C938" s="76"/>
      <c r="D938" s="76"/>
      <c r="E938" s="76"/>
      <c r="F938" s="76"/>
      <c r="G938" s="76"/>
      <c r="H938" s="76"/>
    </row>
    <row r="939" spans="1:8" x14ac:dyDescent="0.2">
      <c r="A939" s="76"/>
      <c r="B939" s="76"/>
      <c r="C939" s="76"/>
      <c r="D939" s="76"/>
      <c r="E939" s="76"/>
      <c r="F939" s="76"/>
      <c r="G939" s="76"/>
      <c r="H939" s="76"/>
    </row>
    <row r="940" spans="1:8" x14ac:dyDescent="0.2">
      <c r="A940" s="76"/>
      <c r="B940" s="76"/>
      <c r="C940" s="76"/>
      <c r="D940" s="76"/>
      <c r="E940" s="76"/>
      <c r="F940" s="76"/>
      <c r="G940" s="76"/>
      <c r="H940" s="76"/>
    </row>
    <row r="941" spans="1:8" x14ac:dyDescent="0.2">
      <c r="A941" s="76"/>
      <c r="B941" s="76"/>
      <c r="C941" s="76"/>
      <c r="D941" s="76"/>
      <c r="E941" s="76"/>
      <c r="F941" s="76"/>
      <c r="G941" s="76"/>
      <c r="H941" s="76"/>
    </row>
    <row r="942" spans="1:8" x14ac:dyDescent="0.2">
      <c r="A942" s="76"/>
      <c r="B942" s="76"/>
      <c r="C942" s="76"/>
      <c r="D942" s="76"/>
      <c r="E942" s="76"/>
      <c r="F942" s="76"/>
      <c r="G942" s="76"/>
      <c r="H942" s="76"/>
    </row>
    <row r="943" spans="1:8" x14ac:dyDescent="0.2">
      <c r="A943" s="76"/>
      <c r="B943" s="76"/>
      <c r="C943" s="76"/>
      <c r="D943" s="76"/>
      <c r="E943" s="76"/>
      <c r="F943" s="76"/>
      <c r="G943" s="76"/>
      <c r="H943" s="76"/>
    </row>
    <row r="944" spans="1:8" x14ac:dyDescent="0.2">
      <c r="A944" s="76"/>
      <c r="B944" s="76"/>
      <c r="C944" s="76"/>
      <c r="D944" s="76"/>
      <c r="E944" s="76"/>
      <c r="F944" s="76"/>
      <c r="G944" s="76"/>
      <c r="H944" s="76"/>
    </row>
    <row r="945" spans="1:8" x14ac:dyDescent="0.2">
      <c r="A945" s="76"/>
      <c r="B945" s="76"/>
      <c r="C945" s="76"/>
      <c r="D945" s="76"/>
      <c r="E945" s="76"/>
      <c r="F945" s="76"/>
      <c r="G945" s="76"/>
      <c r="H945" s="76"/>
    </row>
    <row r="946" spans="1:8" x14ac:dyDescent="0.2">
      <c r="A946" s="76"/>
      <c r="B946" s="76"/>
      <c r="C946" s="76"/>
      <c r="D946" s="76"/>
      <c r="E946" s="76"/>
      <c r="F946" s="76"/>
      <c r="G946" s="76"/>
      <c r="H946" s="76"/>
    </row>
    <row r="947" spans="1:8" x14ac:dyDescent="0.2">
      <c r="A947" s="76"/>
      <c r="B947" s="76"/>
      <c r="C947" s="76"/>
      <c r="D947" s="76"/>
      <c r="E947" s="76"/>
      <c r="F947" s="76"/>
      <c r="G947" s="76"/>
      <c r="H947" s="76"/>
    </row>
    <row r="948" spans="1:8" x14ac:dyDescent="0.2">
      <c r="A948" s="76"/>
      <c r="B948" s="76"/>
      <c r="C948" s="76"/>
      <c r="D948" s="76"/>
      <c r="E948" s="76"/>
      <c r="F948" s="76"/>
      <c r="G948" s="76"/>
      <c r="H948" s="76"/>
    </row>
    <row r="949" spans="1:8" x14ac:dyDescent="0.2">
      <c r="A949" s="76"/>
      <c r="B949" s="76"/>
      <c r="C949" s="76"/>
      <c r="D949" s="76"/>
      <c r="E949" s="76"/>
      <c r="F949" s="76"/>
      <c r="G949" s="76"/>
      <c r="H949" s="76"/>
    </row>
    <row r="950" spans="1:8" x14ac:dyDescent="0.2">
      <c r="A950" s="76"/>
      <c r="B950" s="76"/>
      <c r="C950" s="76"/>
      <c r="D950" s="76"/>
      <c r="E950" s="76"/>
      <c r="F950" s="76"/>
      <c r="G950" s="76"/>
      <c r="H950" s="76"/>
    </row>
    <row r="951" spans="1:8" x14ac:dyDescent="0.2">
      <c r="A951" s="76"/>
      <c r="B951" s="76"/>
      <c r="C951" s="76"/>
      <c r="D951" s="76"/>
      <c r="E951" s="76"/>
      <c r="F951" s="76"/>
      <c r="G951" s="76"/>
      <c r="H951" s="76"/>
    </row>
    <row r="952" spans="1:8" x14ac:dyDescent="0.2">
      <c r="A952" s="76"/>
      <c r="B952" s="76"/>
      <c r="C952" s="76"/>
      <c r="D952" s="76"/>
      <c r="E952" s="76"/>
      <c r="F952" s="76"/>
      <c r="G952" s="76"/>
      <c r="H952" s="76"/>
    </row>
    <row r="953" spans="1:8" x14ac:dyDescent="0.2">
      <c r="A953" s="76"/>
      <c r="B953" s="76"/>
      <c r="C953" s="76"/>
      <c r="D953" s="76"/>
      <c r="E953" s="76"/>
      <c r="F953" s="76"/>
      <c r="G953" s="76"/>
      <c r="H953" s="76"/>
    </row>
    <row r="954" spans="1:8" x14ac:dyDescent="0.2">
      <c r="A954" s="76"/>
      <c r="B954" s="76"/>
      <c r="C954" s="76"/>
      <c r="D954" s="76"/>
      <c r="E954" s="76"/>
      <c r="F954" s="76"/>
      <c r="G954" s="76"/>
      <c r="H954" s="76"/>
    </row>
    <row r="955" spans="1:8" x14ac:dyDescent="0.2">
      <c r="A955" s="76"/>
      <c r="B955" s="76"/>
      <c r="C955" s="76"/>
      <c r="D955" s="76"/>
      <c r="E955" s="76"/>
      <c r="F955" s="76"/>
      <c r="G955" s="76"/>
      <c r="H955" s="76"/>
    </row>
    <row r="956" spans="1:8" x14ac:dyDescent="0.2">
      <c r="A956" s="76"/>
      <c r="B956" s="76"/>
      <c r="C956" s="76"/>
      <c r="D956" s="76"/>
      <c r="E956" s="76"/>
      <c r="F956" s="76"/>
      <c r="G956" s="76"/>
      <c r="H956" s="76"/>
    </row>
    <row r="957" spans="1:8" x14ac:dyDescent="0.2">
      <c r="A957" s="76"/>
      <c r="B957" s="76"/>
      <c r="C957" s="76"/>
      <c r="D957" s="76"/>
      <c r="E957" s="76"/>
      <c r="F957" s="76"/>
      <c r="G957" s="76"/>
      <c r="H957" s="76"/>
    </row>
    <row r="958" spans="1:8" x14ac:dyDescent="0.2">
      <c r="A958" s="76"/>
      <c r="B958" s="76"/>
      <c r="C958" s="76"/>
      <c r="D958" s="76"/>
      <c r="E958" s="76"/>
      <c r="F958" s="76"/>
      <c r="G958" s="76"/>
      <c r="H958" s="76"/>
    </row>
    <row r="959" spans="1:8" x14ac:dyDescent="0.2">
      <c r="A959" s="76"/>
      <c r="B959" s="76"/>
      <c r="C959" s="76"/>
      <c r="D959" s="76"/>
      <c r="E959" s="76"/>
      <c r="F959" s="76"/>
      <c r="G959" s="76"/>
      <c r="H959" s="76"/>
    </row>
    <row r="960" spans="1:8" x14ac:dyDescent="0.2">
      <c r="A960" s="76"/>
      <c r="B960" s="76"/>
      <c r="C960" s="76"/>
      <c r="D960" s="76"/>
      <c r="E960" s="76"/>
      <c r="F960" s="76"/>
      <c r="G960" s="76"/>
      <c r="H960" s="76"/>
    </row>
    <row r="961" spans="1:8" x14ac:dyDescent="0.2">
      <c r="A961" s="76"/>
      <c r="B961" s="76"/>
      <c r="C961" s="76"/>
      <c r="D961" s="76"/>
      <c r="E961" s="76"/>
      <c r="F961" s="76"/>
      <c r="G961" s="76"/>
      <c r="H961" s="76"/>
    </row>
    <row r="962" spans="1:8" x14ac:dyDescent="0.2">
      <c r="A962" s="76"/>
      <c r="B962" s="76"/>
      <c r="C962" s="76"/>
      <c r="D962" s="76"/>
      <c r="E962" s="76"/>
      <c r="F962" s="76"/>
      <c r="G962" s="76"/>
      <c r="H962" s="76"/>
    </row>
    <row r="963" spans="1:8" x14ac:dyDescent="0.2">
      <c r="A963" s="76"/>
      <c r="B963" s="76"/>
      <c r="C963" s="76"/>
      <c r="D963" s="76"/>
      <c r="E963" s="76"/>
      <c r="F963" s="76"/>
      <c r="G963" s="76"/>
      <c r="H963" s="76"/>
    </row>
    <row r="964" spans="1:8" x14ac:dyDescent="0.2">
      <c r="A964" s="76"/>
      <c r="B964" s="76"/>
      <c r="C964" s="76"/>
      <c r="D964" s="76"/>
      <c r="E964" s="76"/>
      <c r="F964" s="76"/>
      <c r="G964" s="76"/>
      <c r="H964" s="76"/>
    </row>
    <row r="965" spans="1:8" x14ac:dyDescent="0.2">
      <c r="A965" s="76"/>
      <c r="B965" s="76"/>
      <c r="C965" s="76"/>
      <c r="D965" s="76"/>
      <c r="E965" s="76"/>
      <c r="F965" s="76"/>
      <c r="G965" s="76"/>
      <c r="H965" s="76"/>
    </row>
    <row r="966" spans="1:8" x14ac:dyDescent="0.2">
      <c r="A966" s="76"/>
      <c r="B966" s="76"/>
      <c r="C966" s="76"/>
      <c r="D966" s="76"/>
      <c r="E966" s="76"/>
      <c r="F966" s="76"/>
      <c r="G966" s="76"/>
      <c r="H966" s="76"/>
    </row>
    <row r="967" spans="1:8" x14ac:dyDescent="0.2">
      <c r="A967" s="76"/>
      <c r="B967" s="76"/>
      <c r="C967" s="76"/>
      <c r="D967" s="76"/>
      <c r="E967" s="76"/>
      <c r="F967" s="76"/>
      <c r="G967" s="76"/>
      <c r="H967" s="76"/>
    </row>
    <row r="968" spans="1:8" x14ac:dyDescent="0.2">
      <c r="A968" s="76"/>
      <c r="B968" s="76"/>
      <c r="C968" s="76"/>
      <c r="D968" s="76"/>
      <c r="E968" s="76"/>
      <c r="F968" s="76"/>
      <c r="G968" s="76"/>
      <c r="H968" s="76"/>
    </row>
    <row r="969" spans="1:8" x14ac:dyDescent="0.2">
      <c r="A969" s="76"/>
      <c r="B969" s="76"/>
      <c r="C969" s="76"/>
      <c r="D969" s="76"/>
      <c r="E969" s="76"/>
      <c r="F969" s="76"/>
      <c r="G969" s="76"/>
      <c r="H969" s="76"/>
    </row>
    <row r="970" spans="1:8" x14ac:dyDescent="0.2">
      <c r="A970" s="76"/>
      <c r="B970" s="76"/>
      <c r="C970" s="76"/>
      <c r="D970" s="76"/>
      <c r="E970" s="76"/>
      <c r="F970" s="76"/>
      <c r="G970" s="76"/>
      <c r="H970" s="76"/>
    </row>
    <row r="971" spans="1:8" x14ac:dyDescent="0.2">
      <c r="A971" s="76"/>
      <c r="B971" s="76"/>
      <c r="C971" s="76"/>
      <c r="D971" s="76"/>
      <c r="E971" s="76"/>
      <c r="F971" s="76"/>
      <c r="G971" s="76"/>
      <c r="H971" s="76"/>
    </row>
    <row r="972" spans="1:8" x14ac:dyDescent="0.2">
      <c r="A972" s="76"/>
      <c r="B972" s="76"/>
      <c r="C972" s="76"/>
      <c r="D972" s="76"/>
      <c r="E972" s="76"/>
      <c r="F972" s="76"/>
      <c r="G972" s="76"/>
      <c r="H972" s="76"/>
    </row>
    <row r="973" spans="1:8" x14ac:dyDescent="0.2">
      <c r="A973" s="76"/>
      <c r="B973" s="76"/>
      <c r="C973" s="76"/>
      <c r="D973" s="76"/>
      <c r="E973" s="76"/>
      <c r="F973" s="76"/>
      <c r="G973" s="76"/>
      <c r="H973" s="76"/>
    </row>
    <row r="974" spans="1:8" x14ac:dyDescent="0.2">
      <c r="A974" s="76"/>
      <c r="B974" s="76"/>
      <c r="C974" s="76"/>
      <c r="D974" s="76"/>
      <c r="E974" s="76"/>
      <c r="F974" s="76"/>
      <c r="G974" s="76"/>
      <c r="H974" s="76"/>
    </row>
    <row r="975" spans="1:8" x14ac:dyDescent="0.2">
      <c r="A975" s="76"/>
      <c r="B975" s="76"/>
      <c r="C975" s="76"/>
      <c r="D975" s="76"/>
      <c r="E975" s="76"/>
      <c r="F975" s="76"/>
      <c r="G975" s="76"/>
      <c r="H975" s="76"/>
    </row>
    <row r="976" spans="1:8" x14ac:dyDescent="0.2">
      <c r="A976" s="76"/>
      <c r="B976" s="76"/>
      <c r="C976" s="76"/>
      <c r="D976" s="76"/>
      <c r="E976" s="76"/>
      <c r="F976" s="76"/>
      <c r="G976" s="76"/>
      <c r="H976" s="76"/>
    </row>
    <row r="977" spans="1:8" x14ac:dyDescent="0.2">
      <c r="A977" s="76"/>
      <c r="B977" s="76"/>
      <c r="C977" s="76"/>
      <c r="D977" s="76"/>
      <c r="E977" s="76"/>
      <c r="F977" s="76"/>
      <c r="G977" s="76"/>
      <c r="H977" s="76"/>
    </row>
    <row r="978" spans="1:8" x14ac:dyDescent="0.2">
      <c r="A978" s="76"/>
      <c r="B978" s="76"/>
      <c r="C978" s="76"/>
      <c r="D978" s="76"/>
      <c r="E978" s="76"/>
      <c r="F978" s="76"/>
      <c r="G978" s="76"/>
      <c r="H978" s="76"/>
    </row>
    <row r="979" spans="1:8" x14ac:dyDescent="0.2">
      <c r="A979" s="76"/>
      <c r="B979" s="76"/>
      <c r="C979" s="76"/>
      <c r="D979" s="76"/>
      <c r="E979" s="76"/>
      <c r="F979" s="76"/>
      <c r="G979" s="76"/>
      <c r="H979" s="76"/>
    </row>
    <row r="980" spans="1:8" x14ac:dyDescent="0.2">
      <c r="A980" s="76"/>
      <c r="B980" s="76"/>
      <c r="C980" s="76"/>
      <c r="D980" s="76"/>
      <c r="E980" s="76"/>
      <c r="F980" s="76"/>
      <c r="G980" s="76"/>
      <c r="H980" s="76"/>
    </row>
    <row r="981" spans="1:8" x14ac:dyDescent="0.2">
      <c r="A981" s="76"/>
      <c r="B981" s="76"/>
      <c r="C981" s="76"/>
      <c r="D981" s="76"/>
      <c r="E981" s="76"/>
      <c r="F981" s="76"/>
      <c r="G981" s="76"/>
      <c r="H981" s="76"/>
    </row>
    <row r="982" spans="1:8" x14ac:dyDescent="0.2">
      <c r="A982" s="76"/>
      <c r="B982" s="76"/>
      <c r="C982" s="76"/>
      <c r="D982" s="76"/>
      <c r="E982" s="76"/>
      <c r="F982" s="76"/>
      <c r="G982" s="76"/>
      <c r="H982" s="76"/>
    </row>
    <row r="983" spans="1:8" x14ac:dyDescent="0.2">
      <c r="A983" s="76"/>
      <c r="B983" s="76"/>
      <c r="C983" s="76"/>
      <c r="D983" s="76"/>
      <c r="E983" s="76"/>
      <c r="F983" s="76"/>
      <c r="G983" s="76"/>
      <c r="H983" s="76"/>
    </row>
    <row r="984" spans="1:8" x14ac:dyDescent="0.2">
      <c r="A984" s="76"/>
      <c r="B984" s="76"/>
      <c r="C984" s="76"/>
      <c r="D984" s="76"/>
      <c r="E984" s="76"/>
      <c r="F984" s="76"/>
      <c r="G984" s="76"/>
      <c r="H984" s="76"/>
    </row>
    <row r="985" spans="1:8" x14ac:dyDescent="0.2">
      <c r="A985" s="76"/>
      <c r="B985" s="76"/>
      <c r="C985" s="76"/>
      <c r="D985" s="76"/>
      <c r="E985" s="76"/>
      <c r="F985" s="76"/>
      <c r="G985" s="76"/>
      <c r="H985" s="76"/>
    </row>
    <row r="986" spans="1:8" x14ac:dyDescent="0.2">
      <c r="A986" s="76"/>
      <c r="B986" s="76"/>
      <c r="C986" s="76"/>
      <c r="D986" s="76"/>
      <c r="E986" s="76"/>
      <c r="F986" s="76"/>
      <c r="G986" s="76"/>
      <c r="H986" s="76"/>
    </row>
    <row r="987" spans="1:8" x14ac:dyDescent="0.2">
      <c r="A987" s="76"/>
      <c r="B987" s="76"/>
      <c r="C987" s="76"/>
      <c r="D987" s="76"/>
      <c r="E987" s="76"/>
      <c r="F987" s="76"/>
      <c r="G987" s="76"/>
      <c r="H987" s="76"/>
    </row>
    <row r="988" spans="1:8" x14ac:dyDescent="0.2">
      <c r="A988" s="76"/>
      <c r="B988" s="76"/>
      <c r="C988" s="76"/>
      <c r="D988" s="76"/>
      <c r="E988" s="76"/>
      <c r="F988" s="76"/>
      <c r="G988" s="76"/>
      <c r="H988" s="76"/>
    </row>
    <row r="989" spans="1:8" x14ac:dyDescent="0.2">
      <c r="A989" s="76"/>
      <c r="B989" s="76"/>
      <c r="C989" s="76"/>
      <c r="D989" s="76"/>
      <c r="E989" s="76"/>
      <c r="F989" s="76"/>
      <c r="G989" s="76"/>
      <c r="H989" s="76"/>
    </row>
    <row r="990" spans="1:8" x14ac:dyDescent="0.2">
      <c r="A990" s="76"/>
      <c r="B990" s="76"/>
      <c r="C990" s="76"/>
      <c r="D990" s="76"/>
      <c r="E990" s="76"/>
      <c r="F990" s="76"/>
      <c r="G990" s="76"/>
      <c r="H990" s="76"/>
    </row>
    <row r="991" spans="1:8" x14ac:dyDescent="0.2">
      <c r="A991" s="76"/>
      <c r="B991" s="76"/>
      <c r="C991" s="76"/>
      <c r="D991" s="76"/>
      <c r="E991" s="76"/>
      <c r="F991" s="76"/>
      <c r="G991" s="76"/>
      <c r="H991" s="76"/>
    </row>
    <row r="992" spans="1:8" x14ac:dyDescent="0.2">
      <c r="A992" s="76"/>
      <c r="B992" s="76"/>
      <c r="C992" s="76"/>
      <c r="D992" s="76"/>
      <c r="E992" s="76"/>
      <c r="F992" s="76"/>
      <c r="G992" s="76"/>
      <c r="H992" s="76"/>
    </row>
    <row r="993" spans="1:8" x14ac:dyDescent="0.2">
      <c r="A993" s="76"/>
      <c r="B993" s="76"/>
      <c r="C993" s="76"/>
      <c r="D993" s="76"/>
      <c r="E993" s="76"/>
      <c r="F993" s="76"/>
      <c r="G993" s="76"/>
      <c r="H993" s="76"/>
    </row>
    <row r="994" spans="1:8" x14ac:dyDescent="0.2">
      <c r="A994" s="76"/>
      <c r="B994" s="76"/>
      <c r="C994" s="76"/>
      <c r="D994" s="76"/>
      <c r="E994" s="76"/>
      <c r="F994" s="76"/>
      <c r="G994" s="76"/>
      <c r="H994" s="76"/>
    </row>
    <row r="995" spans="1:8" x14ac:dyDescent="0.2">
      <c r="A995" s="76"/>
      <c r="B995" s="76"/>
      <c r="C995" s="76"/>
      <c r="D995" s="76"/>
      <c r="E995" s="76"/>
      <c r="F995" s="76"/>
      <c r="G995" s="76"/>
      <c r="H995" s="76"/>
    </row>
    <row r="996" spans="1:8" x14ac:dyDescent="0.2">
      <c r="A996" s="76"/>
      <c r="B996" s="76"/>
      <c r="C996" s="76"/>
      <c r="D996" s="76"/>
      <c r="E996" s="76"/>
      <c r="F996" s="76"/>
      <c r="G996" s="76"/>
      <c r="H996" s="76"/>
    </row>
    <row r="997" spans="1:8" x14ac:dyDescent="0.2">
      <c r="A997" s="76"/>
      <c r="B997" s="76"/>
      <c r="C997" s="76"/>
      <c r="D997" s="76"/>
      <c r="E997" s="76"/>
      <c r="F997" s="76"/>
      <c r="G997" s="76"/>
      <c r="H997" s="76"/>
    </row>
    <row r="998" spans="1:8" x14ac:dyDescent="0.2">
      <c r="A998" s="76"/>
      <c r="B998" s="76"/>
      <c r="C998" s="76"/>
      <c r="D998" s="76"/>
      <c r="E998" s="76"/>
      <c r="F998" s="76"/>
      <c r="G998" s="76"/>
      <c r="H998" s="76"/>
    </row>
    <row r="999" spans="1:8" x14ac:dyDescent="0.2">
      <c r="A999" s="76"/>
      <c r="B999" s="76"/>
      <c r="C999" s="76"/>
      <c r="D999" s="76"/>
      <c r="E999" s="76"/>
      <c r="F999" s="76"/>
      <c r="G999" s="76"/>
      <c r="H999" s="76"/>
    </row>
    <row r="1000" spans="1:8" x14ac:dyDescent="0.2">
      <c r="A1000" s="76"/>
      <c r="B1000" s="76"/>
      <c r="C1000" s="76"/>
      <c r="D1000" s="76"/>
      <c r="E1000" s="76"/>
      <c r="F1000" s="76"/>
      <c r="G1000" s="76"/>
      <c r="H1000" s="76"/>
    </row>
    <row r="1001" spans="1:8" x14ac:dyDescent="0.2">
      <c r="A1001" s="76"/>
      <c r="B1001" s="76"/>
      <c r="C1001" s="76"/>
      <c r="D1001" s="76"/>
      <c r="E1001" s="76"/>
      <c r="F1001" s="76"/>
      <c r="G1001" s="76"/>
      <c r="H1001" s="76"/>
    </row>
    <row r="1002" spans="1:8" x14ac:dyDescent="0.2">
      <c r="A1002" s="76"/>
      <c r="B1002" s="76"/>
      <c r="C1002" s="76"/>
      <c r="D1002" s="76"/>
      <c r="E1002" s="76"/>
      <c r="F1002" s="76"/>
      <c r="G1002" s="76"/>
      <c r="H1002" s="76"/>
    </row>
    <row r="1003" spans="1:8" x14ac:dyDescent="0.2">
      <c r="A1003" s="76"/>
      <c r="B1003" s="76"/>
      <c r="C1003" s="76"/>
      <c r="D1003" s="76"/>
      <c r="E1003" s="76"/>
      <c r="F1003" s="76"/>
      <c r="G1003" s="76"/>
      <c r="H1003" s="76"/>
    </row>
    <row r="1004" spans="1:8" x14ac:dyDescent="0.2">
      <c r="A1004" s="76"/>
      <c r="B1004" s="76"/>
      <c r="C1004" s="76"/>
      <c r="D1004" s="76"/>
      <c r="E1004" s="76"/>
      <c r="F1004" s="76"/>
      <c r="G1004" s="76"/>
      <c r="H1004" s="76"/>
    </row>
    <row r="1005" spans="1:8" x14ac:dyDescent="0.2">
      <c r="A1005" s="76"/>
      <c r="B1005" s="76"/>
      <c r="C1005" s="76"/>
      <c r="D1005" s="76"/>
      <c r="E1005" s="76"/>
      <c r="F1005" s="76"/>
      <c r="G1005" s="76"/>
      <c r="H1005" s="76"/>
    </row>
    <row r="1006" spans="1:8" x14ac:dyDescent="0.2">
      <c r="A1006" s="76"/>
      <c r="B1006" s="76"/>
      <c r="C1006" s="76"/>
      <c r="D1006" s="76"/>
      <c r="E1006" s="76"/>
      <c r="F1006" s="76"/>
      <c r="G1006" s="76"/>
      <c r="H1006" s="76"/>
    </row>
    <row r="1007" spans="1:8" x14ac:dyDescent="0.2">
      <c r="A1007" s="76"/>
      <c r="B1007" s="76"/>
      <c r="C1007" s="76"/>
      <c r="D1007" s="76"/>
      <c r="E1007" s="76"/>
      <c r="F1007" s="76"/>
      <c r="G1007" s="76"/>
      <c r="H1007" s="76"/>
    </row>
    <row r="1008" spans="1:8" x14ac:dyDescent="0.2">
      <c r="A1008" s="76"/>
      <c r="B1008" s="76"/>
      <c r="C1008" s="76"/>
      <c r="D1008" s="76"/>
      <c r="E1008" s="76"/>
      <c r="F1008" s="76"/>
      <c r="G1008" s="76"/>
      <c r="H1008" s="76"/>
    </row>
    <row r="1009" spans="1:8" x14ac:dyDescent="0.2">
      <c r="A1009" s="76"/>
      <c r="B1009" s="76"/>
      <c r="C1009" s="76"/>
      <c r="D1009" s="76"/>
      <c r="E1009" s="76"/>
      <c r="F1009" s="76"/>
      <c r="G1009" s="76"/>
      <c r="H1009" s="76"/>
    </row>
    <row r="1010" spans="1:8" x14ac:dyDescent="0.2">
      <c r="A1010" s="76"/>
      <c r="B1010" s="76"/>
      <c r="C1010" s="76"/>
      <c r="D1010" s="76"/>
      <c r="E1010" s="76"/>
      <c r="F1010" s="76"/>
      <c r="G1010" s="76"/>
      <c r="H1010" s="76"/>
    </row>
    <row r="1011" spans="1:8" x14ac:dyDescent="0.2">
      <c r="A1011" s="76"/>
      <c r="B1011" s="76"/>
      <c r="C1011" s="76"/>
      <c r="D1011" s="76"/>
      <c r="E1011" s="76"/>
      <c r="F1011" s="76"/>
      <c r="G1011" s="76"/>
      <c r="H1011" s="76"/>
    </row>
    <row r="1012" spans="1:8" x14ac:dyDescent="0.2">
      <c r="A1012" s="76"/>
      <c r="B1012" s="76"/>
      <c r="C1012" s="76"/>
      <c r="D1012" s="76"/>
      <c r="E1012" s="76"/>
      <c r="F1012" s="76"/>
      <c r="G1012" s="76"/>
      <c r="H1012" s="76"/>
    </row>
    <row r="1013" spans="1:8" x14ac:dyDescent="0.2">
      <c r="A1013" s="76"/>
      <c r="B1013" s="76"/>
      <c r="C1013" s="76"/>
      <c r="D1013" s="76"/>
      <c r="E1013" s="76"/>
      <c r="F1013" s="76"/>
      <c r="G1013" s="76"/>
      <c r="H1013" s="76"/>
    </row>
    <row r="1014" spans="1:8" x14ac:dyDescent="0.2">
      <c r="A1014" s="76"/>
      <c r="B1014" s="76"/>
      <c r="C1014" s="76"/>
      <c r="D1014" s="76"/>
      <c r="E1014" s="76"/>
      <c r="F1014" s="76"/>
      <c r="G1014" s="76"/>
      <c r="H1014" s="76"/>
    </row>
    <row r="1015" spans="1:8" x14ac:dyDescent="0.2">
      <c r="A1015" s="76"/>
      <c r="B1015" s="76"/>
      <c r="C1015" s="76"/>
      <c r="D1015" s="76"/>
      <c r="E1015" s="76"/>
      <c r="F1015" s="76"/>
      <c r="G1015" s="76"/>
      <c r="H1015" s="76"/>
    </row>
    <row r="1016" spans="1:8" x14ac:dyDescent="0.2">
      <c r="A1016" s="76"/>
      <c r="B1016" s="76"/>
      <c r="C1016" s="76"/>
      <c r="D1016" s="76"/>
      <c r="E1016" s="76"/>
      <c r="F1016" s="76"/>
      <c r="G1016" s="76"/>
      <c r="H1016" s="76"/>
    </row>
    <row r="1017" spans="1:8" x14ac:dyDescent="0.2">
      <c r="A1017" s="76"/>
      <c r="B1017" s="76"/>
      <c r="C1017" s="76"/>
      <c r="D1017" s="76"/>
      <c r="E1017" s="76"/>
      <c r="F1017" s="76"/>
      <c r="G1017" s="76"/>
      <c r="H1017" s="76"/>
    </row>
    <row r="1018" spans="1:8" x14ac:dyDescent="0.2">
      <c r="A1018" s="76"/>
      <c r="B1018" s="76"/>
      <c r="C1018" s="76"/>
      <c r="D1018" s="76"/>
      <c r="E1018" s="76"/>
      <c r="F1018" s="76"/>
      <c r="G1018" s="76"/>
      <c r="H1018" s="76"/>
    </row>
    <row r="1019" spans="1:8" x14ac:dyDescent="0.2">
      <c r="A1019" s="76"/>
      <c r="B1019" s="76"/>
      <c r="C1019" s="76"/>
      <c r="D1019" s="76"/>
      <c r="E1019" s="76"/>
      <c r="F1019" s="76"/>
      <c r="G1019" s="76"/>
      <c r="H1019" s="76"/>
    </row>
    <row r="1020" spans="1:8" x14ac:dyDescent="0.2">
      <c r="A1020" s="76"/>
      <c r="B1020" s="76"/>
      <c r="C1020" s="76"/>
      <c r="D1020" s="76"/>
      <c r="E1020" s="76"/>
      <c r="F1020" s="76"/>
      <c r="G1020" s="76"/>
      <c r="H1020" s="76"/>
    </row>
    <row r="1021" spans="1:8" x14ac:dyDescent="0.2">
      <c r="A1021" s="76"/>
      <c r="B1021" s="76"/>
      <c r="C1021" s="76"/>
      <c r="D1021" s="76"/>
      <c r="E1021" s="76"/>
      <c r="F1021" s="76"/>
      <c r="G1021" s="76"/>
      <c r="H1021" s="76"/>
    </row>
    <row r="1022" spans="1:8" x14ac:dyDescent="0.2">
      <c r="A1022" s="76"/>
      <c r="B1022" s="76"/>
      <c r="C1022" s="76"/>
      <c r="D1022" s="76"/>
      <c r="E1022" s="76"/>
      <c r="F1022" s="76"/>
      <c r="G1022" s="76"/>
      <c r="H1022" s="76"/>
    </row>
    <row r="1023" spans="1:8" x14ac:dyDescent="0.2">
      <c r="A1023" s="76"/>
      <c r="B1023" s="76"/>
      <c r="C1023" s="76"/>
      <c r="D1023" s="76"/>
      <c r="E1023" s="76"/>
      <c r="F1023" s="76"/>
      <c r="G1023" s="76"/>
      <c r="H1023" s="76"/>
    </row>
    <row r="1024" spans="1:8" x14ac:dyDescent="0.2">
      <c r="A1024" s="76"/>
      <c r="B1024" s="76"/>
      <c r="C1024" s="76"/>
      <c r="D1024" s="76"/>
      <c r="E1024" s="76"/>
      <c r="F1024" s="76"/>
      <c r="G1024" s="76"/>
      <c r="H1024" s="76"/>
    </row>
    <row r="1025" spans="1:8" x14ac:dyDescent="0.2">
      <c r="A1025" s="76"/>
      <c r="B1025" s="76"/>
      <c r="C1025" s="76"/>
      <c r="D1025" s="76"/>
      <c r="E1025" s="76"/>
      <c r="F1025" s="76"/>
      <c r="G1025" s="76"/>
      <c r="H1025" s="76"/>
    </row>
    <row r="1026" spans="1:8" x14ac:dyDescent="0.2">
      <c r="A1026" s="76"/>
      <c r="B1026" s="76"/>
      <c r="C1026" s="76"/>
      <c r="D1026" s="76"/>
      <c r="E1026" s="76"/>
      <c r="F1026" s="76"/>
      <c r="G1026" s="76"/>
      <c r="H1026" s="76"/>
    </row>
    <row r="1027" spans="1:8" x14ac:dyDescent="0.2">
      <c r="A1027" s="76"/>
      <c r="B1027" s="76"/>
      <c r="C1027" s="76"/>
      <c r="D1027" s="76"/>
      <c r="E1027" s="76"/>
      <c r="F1027" s="76"/>
      <c r="G1027" s="76"/>
      <c r="H1027" s="76"/>
    </row>
    <row r="1028" spans="1:8" x14ac:dyDescent="0.2">
      <c r="A1028" s="76"/>
      <c r="B1028" s="76"/>
      <c r="C1028" s="76"/>
      <c r="D1028" s="76"/>
      <c r="E1028" s="76"/>
      <c r="F1028" s="76"/>
      <c r="G1028" s="76"/>
      <c r="H1028" s="76"/>
    </row>
    <row r="1029" spans="1:8" x14ac:dyDescent="0.2">
      <c r="A1029" s="76"/>
      <c r="B1029" s="76"/>
      <c r="C1029" s="76"/>
      <c r="D1029" s="76"/>
      <c r="E1029" s="76"/>
      <c r="F1029" s="76"/>
      <c r="G1029" s="76"/>
      <c r="H1029" s="76"/>
    </row>
    <row r="1030" spans="1:8" x14ac:dyDescent="0.2">
      <c r="A1030" s="76"/>
      <c r="B1030" s="76"/>
      <c r="C1030" s="76"/>
      <c r="D1030" s="76"/>
      <c r="E1030" s="76"/>
      <c r="F1030" s="76"/>
      <c r="G1030" s="76"/>
      <c r="H1030" s="76"/>
    </row>
    <row r="1031" spans="1:8" x14ac:dyDescent="0.2">
      <c r="A1031" s="76"/>
      <c r="B1031" s="76"/>
      <c r="C1031" s="76"/>
      <c r="D1031" s="76"/>
      <c r="E1031" s="76"/>
      <c r="F1031" s="76"/>
      <c r="G1031" s="76"/>
      <c r="H1031" s="76"/>
    </row>
    <row r="1032" spans="1:8" x14ac:dyDescent="0.2">
      <c r="A1032" s="76"/>
      <c r="B1032" s="76"/>
      <c r="C1032" s="76"/>
      <c r="D1032" s="76"/>
      <c r="E1032" s="76"/>
      <c r="F1032" s="76"/>
      <c r="G1032" s="76"/>
      <c r="H1032" s="76"/>
    </row>
    <row r="1033" spans="1:8" x14ac:dyDescent="0.2">
      <c r="A1033" s="76"/>
      <c r="B1033" s="76"/>
      <c r="C1033" s="76"/>
      <c r="D1033" s="76"/>
      <c r="E1033" s="76"/>
      <c r="F1033" s="76"/>
      <c r="G1033" s="76"/>
      <c r="H1033" s="76"/>
    </row>
    <row r="1034" spans="1:8" x14ac:dyDescent="0.2">
      <c r="A1034" s="76"/>
      <c r="B1034" s="76"/>
      <c r="C1034" s="76"/>
      <c r="D1034" s="76"/>
      <c r="E1034" s="76"/>
      <c r="F1034" s="76"/>
      <c r="G1034" s="76"/>
      <c r="H1034" s="76"/>
    </row>
  </sheetData>
  <mergeCells count="24">
    <mergeCell ref="O32:P32"/>
    <mergeCell ref="L23:M23"/>
    <mergeCell ref="O23:P23"/>
    <mergeCell ref="O24:P24"/>
    <mergeCell ref="L25:M25"/>
    <mergeCell ref="O25:P25"/>
    <mergeCell ref="O26:P26"/>
    <mergeCell ref="L27:M27"/>
    <mergeCell ref="O27:P27"/>
    <mergeCell ref="O28:P28"/>
    <mergeCell ref="L31:M31"/>
    <mergeCell ref="O31:P31"/>
    <mergeCell ref="O22:P22"/>
    <mergeCell ref="C1:D1"/>
    <mergeCell ref="E1:F1"/>
    <mergeCell ref="G1:H1"/>
    <mergeCell ref="L17:M17"/>
    <mergeCell ref="O17:P17"/>
    <mergeCell ref="O18:P18"/>
    <mergeCell ref="L19:M19"/>
    <mergeCell ref="O19:P19"/>
    <mergeCell ref="O20:P20"/>
    <mergeCell ref="L21:M21"/>
    <mergeCell ref="O21:P2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opLeftCell="A6" workbookViewId="0">
      <selection activeCell="I23" sqref="I23:J30"/>
    </sheetView>
  </sheetViews>
  <sheetFormatPr defaultColWidth="31.5" defaultRowHeight="11.25" x14ac:dyDescent="0.2"/>
  <cols>
    <col min="9" max="9" width="48" customWidth="1"/>
  </cols>
  <sheetData>
    <row r="1" spans="1:7" ht="12" x14ac:dyDescent="0.2">
      <c r="A1" s="98" t="s">
        <v>5</v>
      </c>
      <c r="B1" s="353" t="s">
        <v>6</v>
      </c>
      <c r="C1" s="353"/>
      <c r="D1" s="354" t="s">
        <v>7</v>
      </c>
      <c r="E1" s="354"/>
      <c r="F1" s="355" t="s">
        <v>8</v>
      </c>
      <c r="G1" s="355"/>
    </row>
    <row r="2" spans="1:7" ht="12.75" thickBot="1" x14ac:dyDescent="0.25">
      <c r="A2" s="99"/>
      <c r="B2" s="100" t="s">
        <v>9</v>
      </c>
      <c r="C2" s="100" t="s">
        <v>10</v>
      </c>
      <c r="D2" s="101" t="s">
        <v>9</v>
      </c>
      <c r="E2" s="101" t="s">
        <v>10</v>
      </c>
      <c r="F2" s="101" t="s">
        <v>9</v>
      </c>
      <c r="G2" s="102" t="s">
        <v>10</v>
      </c>
    </row>
    <row r="3" spans="1:7" ht="12" x14ac:dyDescent="0.2">
      <c r="A3" s="103" t="s">
        <v>485</v>
      </c>
      <c r="B3" s="104">
        <v>1540625</v>
      </c>
      <c r="C3" s="105"/>
      <c r="D3" s="105"/>
      <c r="E3" s="105"/>
      <c r="F3" s="104">
        <v>1540625</v>
      </c>
      <c r="G3" s="106"/>
    </row>
    <row r="4" spans="1:7" ht="12" x14ac:dyDescent="0.2">
      <c r="A4" s="107"/>
      <c r="B4" s="108">
        <v>5</v>
      </c>
      <c r="C4" s="109"/>
      <c r="D4" s="109"/>
      <c r="E4" s="109"/>
      <c r="F4" s="108">
        <v>5</v>
      </c>
      <c r="G4" s="110"/>
    </row>
    <row r="5" spans="1:7" ht="24" x14ac:dyDescent="0.2">
      <c r="A5" s="111" t="s">
        <v>25</v>
      </c>
      <c r="B5" s="104">
        <v>530000</v>
      </c>
      <c r="C5" s="105"/>
      <c r="D5" s="105"/>
      <c r="E5" s="105"/>
      <c r="F5" s="104">
        <v>530000</v>
      </c>
      <c r="G5" s="106"/>
    </row>
    <row r="6" spans="1:7" ht="12" x14ac:dyDescent="0.2">
      <c r="A6" s="112"/>
      <c r="B6" s="108">
        <v>4</v>
      </c>
      <c r="C6" s="109"/>
      <c r="D6" s="109"/>
      <c r="E6" s="109"/>
      <c r="F6" s="108">
        <v>4</v>
      </c>
      <c r="G6" s="110"/>
    </row>
    <row r="7" spans="1:7" ht="24" x14ac:dyDescent="0.2">
      <c r="A7" s="113" t="s">
        <v>486</v>
      </c>
      <c r="B7" s="104">
        <v>132500</v>
      </c>
      <c r="C7" s="105"/>
      <c r="D7" s="105"/>
      <c r="E7" s="105"/>
      <c r="F7" s="104">
        <v>132500</v>
      </c>
      <c r="G7" s="106"/>
    </row>
    <row r="8" spans="1:7" ht="12" x14ac:dyDescent="0.2">
      <c r="A8" s="114"/>
      <c r="B8" s="108">
        <v>1</v>
      </c>
      <c r="C8" s="109"/>
      <c r="D8" s="109"/>
      <c r="E8" s="109"/>
      <c r="F8" s="108">
        <v>1</v>
      </c>
      <c r="G8" s="110"/>
    </row>
    <row r="9" spans="1:7" ht="24" x14ac:dyDescent="0.2">
      <c r="A9" s="113" t="s">
        <v>486</v>
      </c>
      <c r="B9" s="104">
        <v>132500</v>
      </c>
      <c r="C9" s="105"/>
      <c r="D9" s="105"/>
      <c r="E9" s="105"/>
      <c r="F9" s="104">
        <v>132500</v>
      </c>
      <c r="G9" s="106"/>
    </row>
    <row r="10" spans="1:7" ht="12" x14ac:dyDescent="0.2">
      <c r="A10" s="114"/>
      <c r="B10" s="108">
        <v>1</v>
      </c>
      <c r="C10" s="109"/>
      <c r="D10" s="109"/>
      <c r="E10" s="109"/>
      <c r="F10" s="108">
        <v>1</v>
      </c>
      <c r="G10" s="110"/>
    </row>
    <row r="11" spans="1:7" ht="24" x14ac:dyDescent="0.2">
      <c r="A11" s="113" t="s">
        <v>486</v>
      </c>
      <c r="B11" s="104">
        <v>132500</v>
      </c>
      <c r="C11" s="105"/>
      <c r="D11" s="105"/>
      <c r="E11" s="105"/>
      <c r="F11" s="104">
        <v>132500</v>
      </c>
      <c r="G11" s="106"/>
    </row>
    <row r="12" spans="1:7" ht="12" x14ac:dyDescent="0.2">
      <c r="A12" s="114"/>
      <c r="B12" s="108">
        <v>1</v>
      </c>
      <c r="C12" s="109"/>
      <c r="D12" s="109"/>
      <c r="E12" s="109"/>
      <c r="F12" s="108">
        <v>1</v>
      </c>
      <c r="G12" s="110"/>
    </row>
    <row r="13" spans="1:7" ht="24" x14ac:dyDescent="0.2">
      <c r="A13" s="113" t="s">
        <v>486</v>
      </c>
      <c r="B13" s="104">
        <v>132500</v>
      </c>
      <c r="C13" s="105"/>
      <c r="D13" s="105"/>
      <c r="E13" s="105"/>
      <c r="F13" s="104">
        <v>132500</v>
      </c>
      <c r="G13" s="106"/>
    </row>
    <row r="14" spans="1:7" ht="12" x14ac:dyDescent="0.2">
      <c r="A14" s="114"/>
      <c r="B14" s="108">
        <v>1</v>
      </c>
      <c r="C14" s="109"/>
      <c r="D14" s="109"/>
      <c r="E14" s="109"/>
      <c r="F14" s="108">
        <v>1</v>
      </c>
      <c r="G14" s="110"/>
    </row>
    <row r="15" spans="1:7" ht="12" x14ac:dyDescent="0.2">
      <c r="A15" s="103" t="s">
        <v>487</v>
      </c>
      <c r="B15" s="104">
        <v>35135588.729999997</v>
      </c>
      <c r="C15" s="105"/>
      <c r="D15" s="105"/>
      <c r="E15" s="104">
        <v>588535.43999999994</v>
      </c>
      <c r="F15" s="104">
        <v>34547053.289999999</v>
      </c>
      <c r="G15" s="106"/>
    </row>
    <row r="16" spans="1:7" ht="12" x14ac:dyDescent="0.2">
      <c r="A16" s="114"/>
      <c r="B16" s="108">
        <v>21</v>
      </c>
      <c r="C16" s="109"/>
      <c r="D16" s="109"/>
      <c r="E16" s="108">
        <v>4</v>
      </c>
      <c r="F16" s="108">
        <v>17</v>
      </c>
      <c r="G16" s="110"/>
    </row>
    <row r="17" spans="1:10" ht="24" x14ac:dyDescent="0.2">
      <c r="A17" s="111" t="s">
        <v>12</v>
      </c>
      <c r="B17" s="104">
        <v>1746965.17</v>
      </c>
      <c r="C17" s="105"/>
      <c r="D17" s="105"/>
      <c r="E17" s="105"/>
      <c r="F17" s="104">
        <v>1746965.17</v>
      </c>
      <c r="G17" s="106"/>
    </row>
    <row r="18" spans="1:10" ht="12" x14ac:dyDescent="0.2">
      <c r="A18" s="112"/>
      <c r="B18" s="108">
        <v>10</v>
      </c>
      <c r="C18" s="109"/>
      <c r="D18" s="109"/>
      <c r="E18" s="109"/>
      <c r="F18" s="108">
        <v>10</v>
      </c>
      <c r="G18" s="110"/>
    </row>
    <row r="19" spans="1:10" ht="36" x14ac:dyDescent="0.2">
      <c r="A19" s="113" t="s">
        <v>488</v>
      </c>
      <c r="B19" s="104">
        <v>68927.97</v>
      </c>
      <c r="C19" s="105"/>
      <c r="D19" s="105"/>
      <c r="E19" s="105"/>
      <c r="F19" s="104">
        <v>68927.97</v>
      </c>
      <c r="G19" s="106"/>
      <c r="I19" t="s">
        <v>486</v>
      </c>
      <c r="J19">
        <v>132500</v>
      </c>
    </row>
    <row r="20" spans="1:10" ht="12" x14ac:dyDescent="0.2">
      <c r="A20" s="114"/>
      <c r="B20" s="108">
        <v>3</v>
      </c>
      <c r="C20" s="109"/>
      <c r="D20" s="109"/>
      <c r="E20" s="109"/>
      <c r="F20" s="108">
        <v>3</v>
      </c>
      <c r="G20" s="110"/>
      <c r="I20" t="s">
        <v>486</v>
      </c>
      <c r="J20">
        <v>132500</v>
      </c>
    </row>
    <row r="21" spans="1:10" ht="24" x14ac:dyDescent="0.2">
      <c r="A21" s="113" t="s">
        <v>489</v>
      </c>
      <c r="B21" s="104">
        <v>368160</v>
      </c>
      <c r="C21" s="105"/>
      <c r="D21" s="105"/>
      <c r="E21" s="105"/>
      <c r="F21" s="104">
        <v>368160</v>
      </c>
      <c r="G21" s="106"/>
      <c r="I21" t="s">
        <v>486</v>
      </c>
      <c r="J21">
        <v>132500</v>
      </c>
    </row>
    <row r="22" spans="1:10" ht="12" x14ac:dyDescent="0.2">
      <c r="A22" s="114"/>
      <c r="B22" s="108">
        <v>1</v>
      </c>
      <c r="C22" s="109"/>
      <c r="D22" s="109"/>
      <c r="E22" s="109"/>
      <c r="F22" s="108">
        <v>1</v>
      </c>
      <c r="G22" s="110"/>
      <c r="I22" t="s">
        <v>486</v>
      </c>
      <c r="J22">
        <v>132500</v>
      </c>
    </row>
    <row r="23" spans="1:10" ht="36" x14ac:dyDescent="0.2">
      <c r="A23" s="113" t="s">
        <v>490</v>
      </c>
      <c r="B23" s="104">
        <v>371000</v>
      </c>
      <c r="C23" s="105"/>
      <c r="D23" s="105"/>
      <c r="E23" s="105"/>
      <c r="F23" s="104">
        <v>371000</v>
      </c>
      <c r="G23" s="106"/>
      <c r="I23" t="s">
        <v>493</v>
      </c>
      <c r="J23">
        <v>538080</v>
      </c>
    </row>
    <row r="24" spans="1:10" ht="12" x14ac:dyDescent="0.2">
      <c r="A24" s="114"/>
      <c r="B24" s="108">
        <v>2</v>
      </c>
      <c r="C24" s="109"/>
      <c r="D24" s="109"/>
      <c r="E24" s="109"/>
      <c r="F24" s="108">
        <v>2</v>
      </c>
      <c r="G24" s="110"/>
      <c r="I24" t="s">
        <v>494</v>
      </c>
      <c r="J24">
        <v>57230</v>
      </c>
    </row>
    <row r="25" spans="1:10" ht="36" x14ac:dyDescent="0.2">
      <c r="A25" s="113" t="s">
        <v>491</v>
      </c>
      <c r="B25" s="104">
        <v>717477.2</v>
      </c>
      <c r="C25" s="105"/>
      <c r="D25" s="105"/>
      <c r="E25" s="105"/>
      <c r="F25" s="104">
        <v>717477.2</v>
      </c>
      <c r="G25" s="106"/>
      <c r="I25" t="s">
        <v>495</v>
      </c>
      <c r="J25">
        <v>3075000</v>
      </c>
    </row>
    <row r="26" spans="1:10" ht="12" x14ac:dyDescent="0.2">
      <c r="A26" s="114"/>
      <c r="B26" s="108">
        <v>2</v>
      </c>
      <c r="C26" s="109"/>
      <c r="D26" s="109"/>
      <c r="E26" s="109"/>
      <c r="F26" s="108">
        <v>2</v>
      </c>
      <c r="G26" s="110"/>
      <c r="I26" t="s">
        <v>496</v>
      </c>
      <c r="J26">
        <v>1215988.98</v>
      </c>
    </row>
    <row r="27" spans="1:10" ht="48" x14ac:dyDescent="0.2">
      <c r="A27" s="113" t="s">
        <v>492</v>
      </c>
      <c r="B27" s="104">
        <v>221400</v>
      </c>
      <c r="C27" s="105"/>
      <c r="D27" s="105"/>
      <c r="E27" s="105"/>
      <c r="F27" s="104">
        <v>221400</v>
      </c>
      <c r="G27" s="106"/>
      <c r="I27" t="s">
        <v>497</v>
      </c>
      <c r="J27">
        <v>22749386.579999998</v>
      </c>
    </row>
    <row r="28" spans="1:10" ht="12" x14ac:dyDescent="0.2">
      <c r="A28" s="114"/>
      <c r="B28" s="108">
        <v>2</v>
      </c>
      <c r="C28" s="109"/>
      <c r="D28" s="109"/>
      <c r="E28" s="109"/>
      <c r="F28" s="108">
        <v>2</v>
      </c>
      <c r="G28" s="110"/>
      <c r="I28" t="s">
        <v>498</v>
      </c>
      <c r="J28">
        <v>92040</v>
      </c>
    </row>
    <row r="29" spans="1:10" ht="24" x14ac:dyDescent="0.2">
      <c r="A29" s="111" t="s">
        <v>25</v>
      </c>
      <c r="B29" s="104">
        <v>33388623.559999999</v>
      </c>
      <c r="C29" s="105"/>
      <c r="D29" s="105"/>
      <c r="E29" s="104">
        <v>588535.43999999994</v>
      </c>
      <c r="F29" s="104">
        <v>32800088.120000001</v>
      </c>
      <c r="G29" s="106"/>
      <c r="I29" t="s">
        <v>499</v>
      </c>
      <c r="J29">
        <v>5610442.5599999996</v>
      </c>
    </row>
    <row r="30" spans="1:10" ht="12" x14ac:dyDescent="0.2">
      <c r="A30" s="112"/>
      <c r="B30" s="108">
        <v>11</v>
      </c>
      <c r="C30" s="109"/>
      <c r="D30" s="109"/>
      <c r="E30" s="108">
        <v>4</v>
      </c>
      <c r="F30" s="108">
        <v>7</v>
      </c>
      <c r="G30" s="110"/>
      <c r="I30" t="s">
        <v>500</v>
      </c>
      <c r="J30">
        <v>50455.44</v>
      </c>
    </row>
    <row r="31" spans="1:10" ht="24" x14ac:dyDescent="0.2">
      <c r="A31" s="113" t="s">
        <v>493</v>
      </c>
      <c r="B31" s="104">
        <v>538080</v>
      </c>
      <c r="C31" s="105"/>
      <c r="D31" s="105"/>
      <c r="E31" s="104">
        <v>538080</v>
      </c>
      <c r="F31" s="105"/>
      <c r="G31" s="106"/>
    </row>
    <row r="32" spans="1:10" ht="12" x14ac:dyDescent="0.2">
      <c r="A32" s="114"/>
      <c r="B32" s="108">
        <v>3</v>
      </c>
      <c r="C32" s="109"/>
      <c r="D32" s="109"/>
      <c r="E32" s="108">
        <v>3</v>
      </c>
      <c r="F32" s="109"/>
      <c r="G32" s="110"/>
      <c r="J32">
        <v>1</v>
      </c>
    </row>
    <row r="33" spans="1:10" ht="36" x14ac:dyDescent="0.2">
      <c r="A33" s="113" t="s">
        <v>494</v>
      </c>
      <c r="B33" s="104">
        <v>57230</v>
      </c>
      <c r="C33" s="105"/>
      <c r="D33" s="105"/>
      <c r="E33" s="105"/>
      <c r="F33" s="104">
        <v>57230</v>
      </c>
      <c r="G33" s="106"/>
    </row>
    <row r="34" spans="1:10" ht="12" x14ac:dyDescent="0.2">
      <c r="A34" s="114"/>
      <c r="B34" s="108">
        <v>1</v>
      </c>
      <c r="C34" s="109"/>
      <c r="D34" s="109"/>
      <c r="E34" s="109"/>
      <c r="F34" s="108">
        <v>1</v>
      </c>
      <c r="G34" s="110"/>
      <c r="J34">
        <v>1</v>
      </c>
    </row>
    <row r="35" spans="1:10" ht="24" x14ac:dyDescent="0.2">
      <c r="A35" s="113" t="s">
        <v>495</v>
      </c>
      <c r="B35" s="104">
        <v>3075000</v>
      </c>
      <c r="C35" s="105"/>
      <c r="D35" s="105"/>
      <c r="E35" s="105"/>
      <c r="F35" s="104">
        <v>3075000</v>
      </c>
      <c r="G35" s="106"/>
    </row>
    <row r="36" spans="1:10" ht="12" x14ac:dyDescent="0.2">
      <c r="A36" s="114"/>
      <c r="B36" s="108">
        <v>1</v>
      </c>
      <c r="C36" s="109"/>
      <c r="D36" s="109"/>
      <c r="E36" s="109"/>
      <c r="F36" s="108">
        <v>1</v>
      </c>
      <c r="G36" s="110"/>
      <c r="J36">
        <v>2</v>
      </c>
    </row>
    <row r="37" spans="1:10" ht="12" x14ac:dyDescent="0.2">
      <c r="A37" s="113" t="s">
        <v>496</v>
      </c>
      <c r="B37" s="104">
        <v>1215988.98</v>
      </c>
      <c r="C37" s="105"/>
      <c r="D37" s="105"/>
      <c r="E37" s="105"/>
      <c r="F37" s="104">
        <v>1215988.98</v>
      </c>
      <c r="G37" s="106"/>
    </row>
    <row r="38" spans="1:10" ht="12" x14ac:dyDescent="0.2">
      <c r="A38" s="114"/>
      <c r="B38" s="108">
        <v>1</v>
      </c>
      <c r="C38" s="109"/>
      <c r="D38" s="109"/>
      <c r="E38" s="109"/>
      <c r="F38" s="108">
        <v>1</v>
      </c>
      <c r="G38" s="110"/>
    </row>
    <row r="39" spans="1:10" ht="24" x14ac:dyDescent="0.2">
      <c r="A39" s="113" t="s">
        <v>497</v>
      </c>
      <c r="B39" s="104">
        <v>22749386.579999998</v>
      </c>
      <c r="C39" s="105"/>
      <c r="D39" s="105"/>
      <c r="E39" s="105"/>
      <c r="F39" s="104">
        <v>22749386.579999998</v>
      </c>
      <c r="G39" s="106"/>
    </row>
    <row r="40" spans="1:10" ht="12" x14ac:dyDescent="0.2">
      <c r="A40" s="114"/>
      <c r="B40" s="108">
        <v>1</v>
      </c>
      <c r="C40" s="109"/>
      <c r="D40" s="109"/>
      <c r="E40" s="109"/>
      <c r="F40" s="108">
        <v>1</v>
      </c>
      <c r="G40" s="110"/>
    </row>
    <row r="41" spans="1:10" ht="24" x14ac:dyDescent="0.2">
      <c r="A41" s="113" t="s">
        <v>498</v>
      </c>
      <c r="B41" s="104">
        <v>92040</v>
      </c>
      <c r="C41" s="105"/>
      <c r="D41" s="105"/>
      <c r="E41" s="105"/>
      <c r="F41" s="104">
        <v>92040</v>
      </c>
      <c r="G41" s="106"/>
    </row>
    <row r="42" spans="1:10" ht="12" x14ac:dyDescent="0.2">
      <c r="A42" s="114"/>
      <c r="B42" s="108">
        <v>1</v>
      </c>
      <c r="C42" s="109"/>
      <c r="D42" s="109"/>
      <c r="E42" s="109"/>
      <c r="F42" s="108">
        <v>1</v>
      </c>
      <c r="G42" s="110"/>
    </row>
    <row r="43" spans="1:10" ht="24" x14ac:dyDescent="0.2">
      <c r="A43" s="113" t="s">
        <v>499</v>
      </c>
      <c r="B43" s="104">
        <v>5610442.5599999996</v>
      </c>
      <c r="C43" s="105"/>
      <c r="D43" s="105"/>
      <c r="E43" s="105"/>
      <c r="F43" s="104">
        <v>5610442.5599999996</v>
      </c>
      <c r="G43" s="106"/>
    </row>
    <row r="44" spans="1:10" ht="12" x14ac:dyDescent="0.2">
      <c r="A44" s="114"/>
      <c r="B44" s="108">
        <v>2</v>
      </c>
      <c r="C44" s="109"/>
      <c r="D44" s="109"/>
      <c r="E44" s="109"/>
      <c r="F44" s="108">
        <v>2</v>
      </c>
      <c r="G44" s="110"/>
    </row>
    <row r="45" spans="1:10" ht="72" x14ac:dyDescent="0.2">
      <c r="A45" s="113" t="s">
        <v>500</v>
      </c>
      <c r="B45" s="104">
        <v>50455.44</v>
      </c>
      <c r="C45" s="105"/>
      <c r="D45" s="105"/>
      <c r="E45" s="104">
        <v>50455.44</v>
      </c>
      <c r="F45" s="105"/>
      <c r="G45" s="106"/>
    </row>
    <row r="46" spans="1:10" ht="12.75" thickBot="1" x14ac:dyDescent="0.25">
      <c r="A46" s="114"/>
      <c r="B46" s="108">
        <v>1</v>
      </c>
      <c r="C46" s="109"/>
      <c r="D46" s="109"/>
      <c r="E46" s="108">
        <v>1</v>
      </c>
      <c r="F46" s="109"/>
      <c r="G46" s="110"/>
    </row>
    <row r="47" spans="1:10" ht="12" x14ac:dyDescent="0.2">
      <c r="A47" s="115" t="s">
        <v>419</v>
      </c>
      <c r="B47" s="116">
        <v>36676213.729999997</v>
      </c>
      <c r="C47" s="117"/>
      <c r="D47" s="117"/>
      <c r="E47" s="116">
        <v>588535.43999999994</v>
      </c>
      <c r="F47" s="116">
        <v>36087678.289999999</v>
      </c>
      <c r="G47" s="118"/>
    </row>
  </sheetData>
  <mergeCells count="3">
    <mergeCell ref="B1:C1"/>
    <mergeCell ref="D1:E1"/>
    <mergeCell ref="F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15</vt:i4>
      </vt:variant>
      <vt:variant>
        <vt:lpstr>Именованные диапазоны</vt:lpstr>
      </vt:variant>
      <vt:variant>
        <vt:i4>3</vt:i4>
      </vt:variant>
    </vt:vector>
  </HeadingPairs>
  <TitlesOfParts>
    <vt:vector size="18" baseType="lpstr">
      <vt:lpstr>10</vt:lpstr>
      <vt:lpstr>свод</vt:lpstr>
      <vt:lpstr>свод НВЛ</vt:lpstr>
      <vt:lpstr>сводная НВЛ</vt:lpstr>
      <vt:lpstr>НВЛ на 01.01.26</vt:lpstr>
      <vt:lpstr>НЛ на 01.01.26</vt:lpstr>
      <vt:lpstr>Лист8</vt:lpstr>
      <vt:lpstr>Лист2</vt:lpstr>
      <vt:lpstr>Лист3</vt:lpstr>
      <vt:lpstr>Таблица 3 Динамика</vt:lpstr>
      <vt:lpstr>Лист4</vt:lpstr>
      <vt:lpstr>Лист5</vt:lpstr>
      <vt:lpstr>Лист7</vt:lpstr>
      <vt:lpstr>Лист6</vt:lpstr>
      <vt:lpstr>Лист1</vt:lpstr>
      <vt:lpstr>'НВЛ на 01.01.26'!Заголовки_для_печати</vt:lpstr>
      <vt:lpstr>'сводная НВЛ'!Заголовки_для_печати</vt:lpstr>
      <vt:lpstr>'НЛ на 01.01.26'!Область_печати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Марахтанов Михаил Викторович</dc:creator>
  <cp:lastModifiedBy>Шевякова Светлана Владимировна</cp:lastModifiedBy>
  <cp:lastPrinted>2025-11-14T11:51:23Z</cp:lastPrinted>
  <dcterms:created xsi:type="dcterms:W3CDTF">2023-01-16T13:11:24Z</dcterms:created>
  <dcterms:modified xsi:type="dcterms:W3CDTF">2026-02-18T11:21:43Z</dcterms:modified>
</cp:coreProperties>
</file>